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2120" windowHeight="8580"/>
  </bookViews>
  <sheets>
    <sheet name="www.invertor.ru" sheetId="4" r:id="rId1"/>
  </sheets>
  <calcPr calcId="124519"/>
</workbook>
</file>

<file path=xl/calcChain.xml><?xml version="1.0" encoding="utf-8"?>
<calcChain xmlns="http://schemas.openxmlformats.org/spreadsheetml/2006/main">
  <c r="L60" i="4"/>
  <c r="A48"/>
  <c r="L48" s="1"/>
  <c r="A224" s="1"/>
  <c r="E244"/>
  <c r="J38"/>
  <c r="L38" s="1"/>
  <c r="J37"/>
  <c r="L37" s="1"/>
  <c r="J36"/>
  <c r="L36" s="1"/>
  <c r="J35"/>
  <c r="L35" s="1"/>
  <c r="J34"/>
  <c r="L34" s="1"/>
  <c r="E119"/>
  <c r="G116"/>
  <c r="C119" s="1"/>
  <c r="A116"/>
  <c r="A255"/>
  <c r="E255" s="1"/>
  <c r="A268" s="1"/>
  <c r="A254"/>
  <c r="E254" s="1"/>
  <c r="C204"/>
  <c r="A201"/>
  <c r="A198"/>
  <c r="C110"/>
  <c r="C106"/>
  <c r="L58"/>
  <c r="C180"/>
  <c r="C172"/>
  <c r="A179"/>
  <c r="E179" s="1"/>
  <c r="A180" s="1"/>
  <c r="A110"/>
  <c r="H213"/>
  <c r="J33"/>
  <c r="L33" s="1"/>
  <c r="J32"/>
  <c r="L32" s="1"/>
  <c r="J26"/>
  <c r="L26" s="1"/>
  <c r="J31"/>
  <c r="L31" s="1"/>
  <c r="J30"/>
  <c r="L30" s="1"/>
  <c r="J29"/>
  <c r="L29" s="1"/>
  <c r="J28"/>
  <c r="L28" s="1"/>
  <c r="J27"/>
  <c r="L27" s="1"/>
  <c r="J25"/>
  <c r="L25" s="1"/>
  <c r="J24"/>
  <c r="L24" s="1"/>
  <c r="J23"/>
  <c r="L23" s="1"/>
  <c r="J22"/>
  <c r="L22" s="1"/>
  <c r="J21"/>
  <c r="L21"/>
  <c r="J20"/>
  <c r="L20" s="1"/>
  <c r="J19"/>
  <c r="L19" s="1"/>
  <c r="J18"/>
  <c r="L18" s="1"/>
  <c r="C72"/>
  <c r="C160"/>
  <c r="C166"/>
  <c r="A172"/>
  <c r="E172" s="1"/>
  <c r="C175" s="1"/>
  <c r="C90"/>
  <c r="C99"/>
  <c r="H214"/>
  <c r="H215"/>
  <c r="H216"/>
  <c r="F39"/>
  <c r="E180" l="1"/>
  <c r="C182" s="1"/>
  <c r="H217"/>
  <c r="H219" s="1"/>
  <c r="E110"/>
  <c r="C114" s="1"/>
  <c r="L39"/>
  <c r="A66" s="1"/>
  <c r="E66" s="1"/>
  <c r="A72" s="1"/>
  <c r="E72" s="1"/>
  <c r="E75" s="1"/>
  <c r="A78" s="1"/>
  <c r="E78" s="1"/>
  <c r="A197" l="1"/>
  <c r="C198" s="1"/>
  <c r="E198" s="1"/>
  <c r="C184"/>
  <c r="G75"/>
  <c r="G78" s="1"/>
  <c r="D145" s="1"/>
  <c r="A151" s="1"/>
  <c r="E151" s="1"/>
  <c r="A160" s="1"/>
  <c r="E160" s="1"/>
  <c r="A166" s="1"/>
  <c r="E166" s="1"/>
  <c r="A83"/>
  <c r="A90" s="1"/>
  <c r="E90" s="1"/>
  <c r="A99" s="1"/>
  <c r="E99" s="1"/>
  <c r="A106" s="1"/>
  <c r="E106" s="1"/>
  <c r="A145"/>
  <c r="A258" l="1"/>
  <c r="A261" s="1"/>
  <c r="E268" s="1"/>
  <c r="A182"/>
  <c r="E182" s="1"/>
  <c r="A184" s="1"/>
  <c r="E184" s="1"/>
  <c r="C201" s="1"/>
  <c r="E201" s="1"/>
  <c r="G168"/>
  <c r="A175" s="1"/>
  <c r="E175" s="1"/>
  <c r="A114"/>
  <c r="E114" s="1"/>
  <c r="C116"/>
  <c r="E116" s="1"/>
  <c r="A204" l="1"/>
  <c r="E204" s="1"/>
  <c r="A265"/>
  <c r="E265" s="1"/>
  <c r="C268" s="1"/>
  <c r="G268" s="1"/>
  <c r="C272" s="1"/>
  <c r="A119"/>
  <c r="G119" s="1"/>
  <c r="A272" s="1"/>
  <c r="B129"/>
  <c r="I129" s="1"/>
  <c r="B132"/>
  <c r="I132" s="1"/>
  <c r="E272" l="1"/>
</calcChain>
</file>

<file path=xl/sharedStrings.xml><?xml version="1.0" encoding="utf-8"?>
<sst xmlns="http://schemas.openxmlformats.org/spreadsheetml/2006/main" count="342" uniqueCount="223">
  <si>
    <t>X</t>
  </si>
  <si>
    <t xml:space="preserve"> =</t>
  </si>
  <si>
    <t xml:space="preserve"> /</t>
  </si>
  <si>
    <t xml:space="preserve"> X</t>
  </si>
  <si>
    <t>Мощность, Ватт</t>
  </si>
  <si>
    <t>Вт</t>
  </si>
  <si>
    <t>Итого</t>
  </si>
  <si>
    <t>В</t>
  </si>
  <si>
    <t>8. Номинальное напряжение фотоэлектрического модуля</t>
  </si>
  <si>
    <t>Число модулей, соединенных последовательно, для обеспечения требуемого выходного напряжения постоянного тока:</t>
  </si>
  <si>
    <t>7. Округлить до ближайшего большего целого значения.</t>
  </si>
  <si>
    <t>Количество</t>
  </si>
  <si>
    <t>Цена</t>
  </si>
  <si>
    <t>Сумма</t>
  </si>
  <si>
    <t>Наименование</t>
  </si>
  <si>
    <t>инвертор</t>
  </si>
  <si>
    <t>Всего</t>
  </si>
  <si>
    <t>Микроволновая печь</t>
  </si>
  <si>
    <t xml:space="preserve">2. Ввести максимальное число последовательных "дней без солнца" </t>
  </si>
  <si>
    <t>или число дней автономного электроснабжения без подзаряда</t>
  </si>
  <si>
    <t xml:space="preserve">5. Разделите п.3 на глубину разряда п.4 </t>
  </si>
  <si>
    <t>Ач</t>
  </si>
  <si>
    <t>и округлите вверх до целого. Это будет число батарей, соединенных последовательно</t>
  </si>
  <si>
    <t>Вт*ч</t>
  </si>
  <si>
    <t xml:space="preserve">или </t>
  </si>
  <si>
    <t>кВт*ч/неделю</t>
  </si>
  <si>
    <t>кВт*ч/сутки</t>
  </si>
  <si>
    <t xml:space="preserve"> кВт*ч/сутки</t>
  </si>
  <si>
    <t>4. Разделить п.2 на п.3. Это будет требуемая мощность солнечной батареи</t>
  </si>
  <si>
    <t>кВт</t>
  </si>
  <si>
    <t>5. Пиковая мощность фотоэлектрического модуля в точке максимальной мощности (см. спецификации производителя).</t>
  </si>
  <si>
    <t>6. Для определения количества модулей делим п.4 на п.5.</t>
  </si>
  <si>
    <t>мощностью, кВт</t>
  </si>
  <si>
    <t>рублей</t>
  </si>
  <si>
    <t>Количество, шт</t>
  </si>
  <si>
    <t>Стиральная машинка</t>
  </si>
  <si>
    <t>Холодильник (с учётом его автовыключений)</t>
  </si>
  <si>
    <t>Компьютер</t>
  </si>
  <si>
    <t>Телевизор (LCD или светоиодный, 50 дюйм)</t>
  </si>
  <si>
    <t>Люминесцентные лампы  20 Вт (светимость 100 Вт)</t>
  </si>
  <si>
    <t>Глубинный насос (мощность 1,2 кВт, глубина 50 м)</t>
  </si>
  <si>
    <t>Циркуляц. Насос котла отопления (для зимы)</t>
  </si>
  <si>
    <t>Цепная электропила</t>
  </si>
  <si>
    <t>Фен</t>
  </si>
  <si>
    <t>Пылесос</t>
  </si>
  <si>
    <t>Кондиционер (для лета)</t>
  </si>
  <si>
    <t>Используется дней/в неделю</t>
  </si>
  <si>
    <t>В среднем час/в день</t>
  </si>
  <si>
    <t>Всего час/в неделю</t>
  </si>
  <si>
    <t>Итого Втч/нед</t>
  </si>
  <si>
    <t>Электрочайник</t>
  </si>
  <si>
    <t>Приёмник</t>
  </si>
  <si>
    <t>Проигрыватель DVD с усилителем и колонками</t>
  </si>
  <si>
    <t>Впишите  при необходимости</t>
  </si>
  <si>
    <t>4. Разделить п.2 на п.3 Получим полную токовую нагрузку через АКБ в А*ч в неделю.</t>
  </si>
  <si>
    <t>3. Умножить Ач в день на число дней. Это кол-во электричества, которое нужно запасти в АБ.</t>
  </si>
  <si>
    <t>КПД солнечного монокристаллического модуля - около 17%. Учитывая потери в проводах и на нагрев, принимается КПД=15%</t>
  </si>
  <si>
    <t>/</t>
  </si>
  <si>
    <t>9. Общее количество модулей делим на их количество в последовательной цепочке и получаем количество цепочек:</t>
  </si>
  <si>
    <t>Например, для системы с АКБ на 48В, надо соеденить солнечные панели на 72В, т.е. цепочка из 3-х панелей на 24В соединённых последовательно. Тогда рассчёт чуть изменится:</t>
  </si>
  <si>
    <t>х</t>
  </si>
  <si>
    <t>Тогда попробуем вычислить общее количество цепочек</t>
  </si>
  <si>
    <t>количество модулей в цепочке, если применяется солнечный контроллер с технологией МРРТ</t>
  </si>
  <si>
    <t>Общее количество модулей в этом случае может получиться больше:</t>
  </si>
  <si>
    <t>шт</t>
  </si>
  <si>
    <t xml:space="preserve">2. Учитываем потери на заряд-разряд аккумуляторной батареи (обычно 20% при использовании специальных кислотных батарей). </t>
  </si>
  <si>
    <t>При использовании литийионнжелезнофосфатных АКБ, потери 3%, поэтому для них этот коэффициэнт 1,03</t>
  </si>
  <si>
    <t>При использовании щелочных АКБ, потери около 50%, поэтому для них этот коэффициэнт 1,5</t>
  </si>
  <si>
    <t xml:space="preserve">При использовании обычных стартерных батарей нужно взять этот коэффициент больше (до 1,3). </t>
  </si>
  <si>
    <t>лето (Москва)</t>
  </si>
  <si>
    <t>5. Общее кол-во А*ч в неделю потребляемое всей нагрузкой.</t>
  </si>
  <si>
    <t>1. Потребность в электричестве в день в Ач ( п.5)</t>
  </si>
  <si>
    <t>7. Разделить п.5 на п.6 и округлить до ближайшего целого</t>
  </si>
  <si>
    <t>8. Разделить номинальное напряжение системы (12В или 24В или 48В) на напряжение одного АКБ (обычно 12В, но бывает 6В или 3,2В или 2В)</t>
  </si>
  <si>
    <t>9. Умножить п.7 на п.8 для определения общего кол-ва аккумуляторных батарей</t>
  </si>
  <si>
    <t>1. Общее потребляемое количество электричества в сутки в  Ач из п.6</t>
  </si>
  <si>
    <t>200Вт24В</t>
  </si>
  <si>
    <t>Trojan T105 225 Ач* 6 В</t>
  </si>
  <si>
    <t xml:space="preserve">солнечные панели </t>
  </si>
  <si>
    <t>аккумуляторы</t>
  </si>
  <si>
    <t xml:space="preserve">солнечный контроллер заряда </t>
  </si>
  <si>
    <t>Выбор мощности инвертора</t>
  </si>
  <si>
    <t>А) По номинальной мощности - считаем сумму одновременно включённых нагрузок (выбираются те, которые могут одновременная работать более получаса)</t>
  </si>
  <si>
    <t>Для обеспечения запаса, купить лучше  инвертор с немного большим номиналом:</t>
  </si>
  <si>
    <t>Б) По перегрузочной мощности - инвертор должен её обеспечить в течении не менее 6 сек</t>
  </si>
  <si>
    <t>Прегрузку дают устройства с асинхронными двигателями и/или сильно индуктивные/ёмкостные. К ним относятся:</t>
  </si>
  <si>
    <t>Холодильник (пуск в 10 раз больше номинала)</t>
  </si>
  <si>
    <t>СВЧ-печь (пуск в 3 - 4 раза выше номинала)</t>
  </si>
  <si>
    <t>Двигатель стиральной машины (в 3 раза выше номинала)</t>
  </si>
  <si>
    <t>Глубинный насос (в 3 - 9 раз выше номинала, зависит от глубины его установки)</t>
  </si>
  <si>
    <t>Кондиционер (в 3 - 5 раз выше номинала)</t>
  </si>
  <si>
    <t>Цепная пила/пылесос (в 1,5 раза выше номинала)</t>
  </si>
  <si>
    <t>При реальном использовании, все одновременно они запускаться не будут.</t>
  </si>
  <si>
    <t>Нагрузка переменного тока, питаемая через инвертор, в условиях коттеджа</t>
  </si>
  <si>
    <t>2. Вычислим нагрузку постоянного тока на аккумуляторы, в неделю, для питания инвертора.
 Коэффициент полезного действия инвертора принимается 90%. Поэтому общее потребление нагрузки умножается на 1,1</t>
  </si>
  <si>
    <t>6 Разделить на 7 дней. Получим Ач в сутки</t>
  </si>
  <si>
    <t>Ач/сутки</t>
  </si>
  <si>
    <t>4. Ввести глубину разряда для АБ. Для кислотных АКБ максимальный срок службы достигается при малых разрядах (до 30%), для литийионжелезнофосфатных -</t>
  </si>
  <si>
    <t>Если выбранная Вами глубина разряда 30%, используйте к-т 0,3. Но для полной автономии, рекомендуется всё же к-т 0,7</t>
  </si>
  <si>
    <t>Это будет число цепочек аккумуляторных батарей соединенных параллельно</t>
  </si>
  <si>
    <t>Марка</t>
  </si>
  <si>
    <t>Расчет количества солнечных панелей (фотоэлектрических модулей)</t>
  </si>
  <si>
    <t>а спустя некоторое время и дорогой.</t>
  </si>
  <si>
    <t>У нас по рассчёту (см. п. 9 примечание) в одной цепочке получилось:</t>
  </si>
  <si>
    <t>Их общее напряжение при последовательном напряжении суммируется:</t>
  </si>
  <si>
    <t>Следовательно подойдёт солнечный контроллер выдерживающий не менее этого напряжения на своём входе.</t>
  </si>
  <si>
    <t xml:space="preserve">1. Максимальное напряжение холостого хода у каждой из выбранных солнечных панелей, согласно паспорту, составляет: </t>
  </si>
  <si>
    <t>2. Для определения тока заряда, который должен обеспечить солнечный контроллер, надо сначала посчитать общую мощность всех солнечных панелей:</t>
  </si>
  <si>
    <t>3. Общую мощность солнечных панелей делим на выбранное напряжение блока аккумуляторов и инвертора и получаем ток, который должен обеспечить солнечный контроллер:</t>
  </si>
  <si>
    <t>А</t>
  </si>
  <si>
    <t>Надо выбрать контроллер с запасом по этому параметру, т.к. в некоторых случаях, солнечные панели способны выдать мощность выше паспортной</t>
  </si>
  <si>
    <t>Наиболее подходящим по этим параметрам является:</t>
  </si>
  <si>
    <t xml:space="preserve">солнечный контроллер с МРРТ Morningstar TriStar MPPT 60А (макс напряжение 150В, макс ток 60А) </t>
  </si>
  <si>
    <t>МРРТ Morningstar TriStar MPPT 60А</t>
  </si>
  <si>
    <t>комплект</t>
  </si>
  <si>
    <t>МАП 48В 12 кВт Pro</t>
  </si>
  <si>
    <t>Для скорости ветра больше чем 4 м/с, но меньше чем 5,36 м/с, 70% - на солнечные батареи и 30% - на ветрогенератор.</t>
  </si>
  <si>
    <t>Для скорости ветра больше чем 5,36 м/с, 50% - на солнечные батареи и 50% - на ветрогенератор.</t>
  </si>
  <si>
    <r>
      <t xml:space="preserve">Так же, для автономного электроснабжения (особенно если оно требуется и зимой) весьма </t>
    </r>
    <r>
      <rPr>
        <b/>
        <sz val="10"/>
        <rFont val="Arial"/>
        <family val="2"/>
        <charset val="204"/>
      </rPr>
      <t>желателен ветрогенератор</t>
    </r>
    <r>
      <rPr>
        <sz val="10"/>
        <rFont val="Arial"/>
        <family val="2"/>
        <charset val="204"/>
      </rPr>
      <t>.</t>
    </r>
  </si>
  <si>
    <t>С другой стороны, для частного коттеджа можно рассматривать ветрогенераторы в диапазоне 0,5 - 5 кВт. Оптимальным по критерию цена/качество является ветряк 48 В 2 квт</t>
  </si>
  <si>
    <t>м/с</t>
  </si>
  <si>
    <t>Средняя скорость ветра в Подмосковье за год</t>
  </si>
  <si>
    <t>Введите среднюю скорость ветра в свём регионе на высоте 10 м (её легко уточнить в поисковиках интернета набрав эту фразу), а соответствующую ей мощность возьмите из графика ниже:</t>
  </si>
  <si>
    <t xml:space="preserve">Средняя скорость ветра в Подмосковье за три наиболее холодных месяца. Другие регионы см. здесь - </t>
  </si>
  <si>
    <t>Чтобы указанную выше мощность перевести в Вт*ч/сутки, надо умножить её на количество часов в сутках:</t>
  </si>
  <si>
    <t xml:space="preserve"> Втч/сутки</t>
  </si>
  <si>
    <t xml:space="preserve">Последняя цифра близка к нашему летнему потреблению: </t>
  </si>
  <si>
    <t>Втч/сутки</t>
  </si>
  <si>
    <t>Отдача от солнечных панелей падает в декабре в Подмосковье примерно в 10 раз. Другие регионы см. здесь:</t>
  </si>
  <si>
    <t>Итого получаем:</t>
  </si>
  <si>
    <t>-</t>
  </si>
  <si>
    <t>(зимой)</t>
  </si>
  <si>
    <t>Зимой, к нему добавится расход на отопительный котёл (на циркуляционные насосы), дольше будет гореть свет. Примерное увеличение расхода на 4000 Втч/сутки. Итого примерно:</t>
  </si>
  <si>
    <t>Втч/сутки - поступление солнечной энергии в декабре</t>
  </si>
  <si>
    <t>(в среднем за год)</t>
  </si>
  <si>
    <t>+</t>
  </si>
  <si>
    <t>Втч/сутк - недостаток энергии от альтернативных источников в декабре, в Подмосковье, для рассмотренного примера</t>
  </si>
  <si>
    <t>Х</t>
  </si>
  <si>
    <t>Ач  Х</t>
  </si>
  <si>
    <t>если АКБ кислотные - ток заряда около 0,1С (максимально допустимый обычно 0,2С):</t>
  </si>
  <si>
    <t>если АКБ литийионжелезофосфатные - ток заряда до 0,5С (максимально допустимый обычно 3С):</t>
  </si>
  <si>
    <t>Отсюда следует, что имея мощное зарядное устройство и общую литийионжелезофосфатную аккумуляторную батарею, заряд от, например мощного</t>
  </si>
  <si>
    <t>бензогенератора, можно произвести не за 10 - 12 часов как для кислотных АКБ, а за 1 - 1,5 часа и даже быстрее для литийионжелезофосфатных АКБ</t>
  </si>
  <si>
    <t>Мощность заряда (ток х на общее напряж.)</t>
  </si>
  <si>
    <t>А если, даже при полном отсутствии солнечных панелей и ветрогенератора, миниэлектростанция будет работать</t>
  </si>
  <si>
    <t>Втч/сутк</t>
  </si>
  <si>
    <t>11. Посчитаем реальную энергоёмкость нашей получившейся аккумуляторной батареи:</t>
  </si>
  <si>
    <t>суток</t>
  </si>
  <si>
    <t>1. Следить за энергопотреблением - не оставлять ничего включённым, если не используется, заливать в электрочайник до половины воды и т.п.</t>
  </si>
  <si>
    <t>При определённых мерах, можно обойтись и без включений миниэлектростанции:</t>
  </si>
  <si>
    <t>Перемножается мощность на время работы для определения требуемой энергии в Вт ч в день. Далее все эти данные умножаются на 7 (иправьте коэффициэнт на 2, если будете использовать систему в выходные, или на другой коэффициэнт) и суммируются для вычисления полной наргузки по переменному току в ватт-часах в неделю .</t>
  </si>
  <si>
    <t>Энергозависимый септик Топас (крайне не желателен)*</t>
  </si>
  <si>
    <t>Т.е. разница в выработке составит 23%</t>
  </si>
  <si>
    <r>
      <rPr>
        <b/>
        <sz val="10"/>
        <rFont val="Arial"/>
        <family val="2"/>
        <charset val="204"/>
      </rPr>
      <t>Примечание.</t>
    </r>
    <r>
      <rPr>
        <sz val="10"/>
        <rFont val="Arial"/>
        <family val="2"/>
        <charset val="204"/>
      </rPr>
      <t xml:space="preserve"> Если кислотные АКБ эксплуатируются при минусовой температуре, то из-за загустевания электролита, доступная ёмкость временно снижается.</t>
    </r>
  </si>
  <si>
    <t>Так, при -20 град, емкость любых кислотных АКБ падает примерно в 2 раза, а при более низких температурах их эксплуатация не рекомендуется.</t>
  </si>
  <si>
    <t xml:space="preserve">Литийионжелезнофосфатные АКБ практически лишены этих недостатков, они работают от -45 град, до +85 град. А при -25 град, их ёмкость меньше всего на 15% </t>
  </si>
  <si>
    <t>При +30 град, срок эксплуатации кислотных АКБ падает в 1,5 раза. Поэтому, устанавливать кислотные АКБ лучше всего в подвал, или в иное место с температурой +10 +25 град</t>
  </si>
  <si>
    <t>Эту недостающую энергию можно восполнить примерно за 1 час работы миниэлектростанции. Поэтому, при наличии ветрогенератора, миниэлектростанцию нужно будет включать в декабре</t>
  </si>
  <si>
    <t>около 1 раза в неделю. Посчитаем точнее. Для этого, энергию запасённую в наших полность заряженных АКБ (см. п. 11 расчёта АКБ), разделим на суточный недостаток энергии:</t>
  </si>
  <si>
    <t>2. Уменьшить потребляемую энергию за счет замены существующей нагрузки на энергоэффективные приборы (например, светодиодные лампы).</t>
  </si>
  <si>
    <t>3. Можно перевести некоторую нагрузку на газ. Например, использовать холодильники, кондиционеры и т.п., работающие на газе.</t>
  </si>
  <si>
    <t>Выбранное среднемесячное значение приходов в месяцев (с учётом наклона панелей) нужно разделить на число дней в месяце.</t>
  </si>
  <si>
    <t>Вы получите среднемесячное количество числа пиковых солнце-часов, которое будет использоваться для расчета Вашей солнечной системы:</t>
  </si>
  <si>
    <t>не в электрочайнике, в в чайнике на газовой плите.</t>
  </si>
  <si>
    <t>алюминевый крепёж пан., провода и др.</t>
  </si>
  <si>
    <r>
      <t>Определитесь, что Вы хотите - только резервное электроснабжение на случаи временных перебоев электричества (</t>
    </r>
    <r>
      <rPr>
        <b/>
        <sz val="10"/>
        <color indexed="62"/>
        <rFont val="Arial"/>
        <family val="2"/>
        <charset val="204"/>
      </rPr>
      <t>резерв</t>
    </r>
    <r>
      <rPr>
        <sz val="10"/>
        <rFont val="Arial"/>
        <family val="2"/>
        <charset val="204"/>
      </rPr>
      <t>),</t>
    </r>
  </si>
  <si>
    <r>
      <t>или тоже самое, но с собственной выработкой электроэнергии от эко источников - солнца и/или ветра (</t>
    </r>
    <r>
      <rPr>
        <b/>
        <sz val="10"/>
        <color indexed="17"/>
        <rFont val="Arial"/>
        <family val="2"/>
        <charset val="204"/>
      </rPr>
      <t>персональная зелёная электростанция</t>
    </r>
    <r>
      <rPr>
        <sz val="10"/>
        <rFont val="Arial"/>
        <family val="2"/>
        <charset val="204"/>
      </rPr>
      <t>).</t>
    </r>
  </si>
  <si>
    <r>
      <t xml:space="preserve">12. </t>
    </r>
    <r>
      <rPr>
        <b/>
        <sz val="10"/>
        <rFont val="Arial"/>
        <family val="2"/>
        <charset val="204"/>
      </rPr>
      <t>Оптимальный ток заряда (от любых источников) такой общей ёмкости</t>
    </r>
    <r>
      <rPr>
        <sz val="10"/>
        <rFont val="Arial"/>
        <family val="2"/>
        <charset val="204"/>
      </rPr>
      <t xml:space="preserve"> составляет:</t>
    </r>
  </si>
  <si>
    <t xml:space="preserve">Список основных нагрузок переменного напряжения 220 В, их мощность и часы работы в неделю. </t>
  </si>
  <si>
    <t>Выбор солнечного контроллера</t>
  </si>
  <si>
    <t>недорогого контроллера на 20%). Впрочем, никто не мешает для экономии единовременного вложения, сначала купить простой дешёвый контроллер,</t>
  </si>
  <si>
    <t xml:space="preserve">Для мощных ситем (более 500 Вт солнечных панелей), наиболее рациональным является использование контроллеров с MPPT (его КПД выше чем у обычного </t>
  </si>
  <si>
    <t>Итого, в результате рассчёта получаем:</t>
  </si>
  <si>
    <r>
      <t xml:space="preserve">Для поддержания электроснабжения в ноябре - декабре, </t>
    </r>
    <r>
      <rPr>
        <b/>
        <sz val="10"/>
        <rFont val="Arial"/>
        <family val="2"/>
        <charset val="204"/>
      </rPr>
      <t>необходимо иметь миниэлектростанцию с номинальной мощностью примерно соответствующей расчётной</t>
    </r>
    <r>
      <rPr>
        <sz val="10"/>
        <rFont val="Arial"/>
        <family val="2"/>
        <charset val="204"/>
      </rPr>
      <t>:</t>
    </r>
  </si>
  <si>
    <t>Поскольку солнечные батареи более дороги, чем ветрогенератор (на 1 Вт мощности), и малоэффективны в ноябре-декабре, для круглогодичной эксплуатации</t>
  </si>
  <si>
    <t>желательно использовать относительно больше ветровой энергии.</t>
  </si>
  <si>
    <t xml:space="preserve">Поэтому, для средней скорости ветра меньше чем 4 м/с, рекомендуется 80% установленной мощности на солнечные батареи и 20% на ветряк. </t>
  </si>
  <si>
    <t>Для поддержания электроснабжения в течении заданного времени достаточно лишь инвертора с комплектом аккумуляторов.</t>
  </si>
  <si>
    <t>Проверьте, может возможно поставить на одну цепочку меньше (если округление количества модулей было в большую</t>
  </si>
  <si>
    <t>сторону), но лучше обеспечить запас по солнечным панелям, иначе придётся чаще включать миниэлектростанцию</t>
  </si>
  <si>
    <t>Для расчёта используйте первую часть этого руководства (определение нагрузок, выбор инвертора и аккумуляторов). Можно ограничится меньшей</t>
  </si>
  <si>
    <t>I. Рассчёт автономной системы</t>
  </si>
  <si>
    <t>II. Рассчёт резервно-генерирующей системы электроснабжения (сеть 220В имеется)</t>
  </si>
  <si>
    <r>
      <t>или резерв с умощнением имеющейся сети, при превышении потребления нагрузкой выделенной на объект мощности (</t>
    </r>
    <r>
      <rPr>
        <b/>
        <sz val="10"/>
        <color indexed="40"/>
        <rFont val="Arial"/>
        <family val="2"/>
        <charset val="204"/>
      </rPr>
      <t>резерв с умощнением</t>
    </r>
    <r>
      <rPr>
        <sz val="10"/>
        <rFont val="Arial"/>
        <family val="2"/>
        <charset val="204"/>
      </rPr>
      <t>)</t>
    </r>
  </si>
  <si>
    <t>3. Входное напряжение инвертора, В постоянного тока; обычно 12, 24 или 48В (выберите своё, для мощных систем, это бычно 48 В)</t>
  </si>
  <si>
    <t>В нашей таблице это п. 19-24, 29, 31, 34 (п. 26-28 выбираются при необходимости). Получаем суммарную номинальную мощность инвертора</t>
  </si>
  <si>
    <t>Наиболее вероятен одновременный пуск холодильника, глубинного насоса и СВЧ-печи</t>
  </si>
  <si>
    <t>6. Введите номинальную емкость и напряжение выбранной батареи (для автономии рекомендуются тяговые, стационарные или литийионжелезофосфатные)</t>
  </si>
  <si>
    <t xml:space="preserve">10. В итоге, после соединения одиночных аккумуляторов, получится общий аккумуляторный блок ёмкостью (С): </t>
  </si>
  <si>
    <t>мощностью инвертора и кол-ва АКБ, обеспечив автономией лишь самое необходимое - от одного отопительного котла, до всего 1 этажа с телевизором и холодильником.</t>
  </si>
  <si>
    <t>Главное отличие системы, которая установлена при наличии сети 220В, меньшая ёмкость АКБ и меньшие требования к их качеству.</t>
  </si>
  <si>
    <t>Дополнение:</t>
  </si>
  <si>
    <t>Она будет включаться раз 2 - 3 дня, на несколько часов для подзаряда АКБ. Так же, миниэлектростанция необходима на случай отсутствия солнца в</t>
  </si>
  <si>
    <t>течении нескольких дней.</t>
  </si>
  <si>
    <r>
      <rPr>
        <b/>
        <sz val="10"/>
        <rFont val="Arial"/>
        <family val="2"/>
        <charset val="204"/>
      </rPr>
      <t>Примечание.</t>
    </r>
    <r>
      <rPr>
        <sz val="10"/>
        <rFont val="Arial"/>
        <family val="2"/>
        <charset val="204"/>
      </rPr>
      <t xml:space="preserve"> Если используется контроллер с технологией МРРТ, то желательно, чтобы солнечные панели были соеденены на напряжение в 1,5 - 2 раза выше чем общее напряжение АКБ. </t>
    </r>
  </si>
  <si>
    <t>Резерв</t>
  </si>
  <si>
    <r>
      <t xml:space="preserve">Карту с сонечными энергоресурсами России, и параметры солнечных панелей, можно посмотреть здесь </t>
    </r>
    <r>
      <rPr>
        <b/>
        <sz val="10"/>
        <color indexed="30"/>
        <rFont val="Arial"/>
        <family val="2"/>
        <charset val="204"/>
      </rPr>
      <t xml:space="preserve">http://www.invertor.ru/solbat.html </t>
    </r>
  </si>
  <si>
    <t xml:space="preserve">Расчет автономной и резервной системы электроснабжения </t>
  </si>
  <si>
    <t>1. Существует два основных критерия выбора мощности инвертора:</t>
  </si>
  <si>
    <t>Инвертор 48 - 220 12 кВт (номинал 9 кВт, максимальная мощность 12 кВт, пиковая (6 сек) 16 кВт)</t>
  </si>
  <si>
    <t>Аккумулятор delta GX - 230</t>
  </si>
  <si>
    <t xml:space="preserve">может обеспечить зарядную мощность до 9 кВт </t>
  </si>
  <si>
    <t>на заряд АКБ всего 1 час в 2 дня, то будет серьёзная экономия по топливу.</t>
  </si>
  <si>
    <t xml:space="preserve">http://dealanenergo.ru/complect/solnechnye-batarei-mono-60-12v </t>
  </si>
  <si>
    <t>В принципе, мощность генератора может быть и меньше (до 30% от рассчётной), т.к. "умный" инвертор  будет перехватывать на себя большие пусковые мощности.</t>
  </si>
  <si>
    <t xml:space="preserve">Мы предлагаем электростанции с автоматическим пуском в зависимости от степени разряда АКБ, а не только наличия/отсутствия в сети 220В: 8 (3412) 55-01-66    </t>
  </si>
  <si>
    <t>http://dealanenergo.ru/tabl_1</t>
  </si>
  <si>
    <r>
      <t xml:space="preserve">У нас ( </t>
    </r>
    <r>
      <rPr>
        <b/>
        <sz val="10"/>
        <color indexed="30"/>
        <rFont val="Arial"/>
        <family val="2"/>
        <charset val="204"/>
      </rPr>
      <t>http://dealanenergo.ru/VU-gs</t>
    </r>
    <r>
      <rPr>
        <sz val="10"/>
        <rFont val="Arial"/>
        <family val="2"/>
        <charset val="204"/>
      </rPr>
      <t>) предлагаются различные модификации ветряков на мощность 2 кВт с особо большим интересом пользуются  роторные энергоблоки</t>
    </r>
  </si>
  <si>
    <t xml:space="preserve"> </t>
  </si>
  <si>
    <t>:</t>
  </si>
  <si>
    <t>http://dealanenergo.ru/AKB</t>
  </si>
  <si>
    <t>При острой необходимости, зимой можно отказать от холодильника (использовать холодную пристройку). И воду можно кипятить</t>
  </si>
  <si>
    <t>http://dealanenergo.ru/solnechnye-chasy</t>
  </si>
  <si>
    <t xml:space="preserve">3. Среднее количество пиковых солнечных часов в вашей местности (из таблицы - см. здесь:   </t>
  </si>
  <si>
    <t>По умолчанию выбираем г. Москва</t>
  </si>
  <si>
    <t xml:space="preserve">Ближайшей моделью инвертора : </t>
  </si>
  <si>
    <t>http://dealanenergo.ru/complect/kontrollery</t>
  </si>
  <si>
    <t xml:space="preserve">и при 70% разрядах срок службы огромен. Подробнее на тему выбора этого параметра читайте в нашей статье по эксплуатации АКБ </t>
  </si>
  <si>
    <r>
      <t xml:space="preserve">Однако ветровой потенциал конкретной местности накладывает ограничения (посмотреть карту можно здесь </t>
    </r>
    <r>
      <rPr>
        <sz val="10"/>
        <rFont val="Arial"/>
        <family val="2"/>
        <charset val="204"/>
      </rPr>
      <t xml:space="preserve"> .</t>
    </r>
  </si>
  <si>
    <t>http://dealanenergo.ru</t>
  </si>
  <si>
    <r>
      <t xml:space="preserve">Вам предоставляется возможность  менять значения только в </t>
    </r>
    <r>
      <rPr>
        <b/>
        <sz val="11"/>
        <color theme="6" tint="-0.249977111117893"/>
        <rFont val="Arial"/>
        <family val="2"/>
        <charset val="204"/>
      </rPr>
      <t>ЗЕЛЕНЫХ</t>
    </r>
    <r>
      <rPr>
        <sz val="11"/>
        <rFont val="Arial"/>
        <family val="2"/>
        <charset val="204"/>
      </rPr>
      <t xml:space="preserve"> полях  … </t>
    </r>
    <r>
      <rPr>
        <b/>
        <sz val="11"/>
        <rFont val="Arial"/>
        <family val="2"/>
        <charset val="204"/>
      </rPr>
      <t>ЖЕЛТЫЕ</t>
    </r>
    <r>
      <rPr>
        <sz val="11"/>
        <rFont val="Arial"/>
        <family val="2"/>
        <charset val="204"/>
      </rPr>
      <t xml:space="preserve"> поля рассчитываются программой.</t>
    </r>
  </si>
  <si>
    <t xml:space="preserve">Расчет аккумуляторной батареи </t>
  </si>
  <si>
    <t>Выбор ветростанции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</si>
</sst>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5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30"/>
      <name val="Arial"/>
      <family val="2"/>
      <charset val="204"/>
    </font>
    <font>
      <sz val="18"/>
      <name val="Arial"/>
      <family val="2"/>
      <charset val="204"/>
    </font>
    <font>
      <b/>
      <sz val="10"/>
      <color indexed="17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color rgb="FF00B050"/>
      <name val="Arial"/>
      <family val="2"/>
    </font>
    <font>
      <sz val="10"/>
      <color rgb="FF00B05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11"/>
      <name val="Arial"/>
      <family val="2"/>
      <charset val="204"/>
    </font>
    <font>
      <b/>
      <sz val="11"/>
      <color theme="6" tint="-0.249977111117893"/>
      <name val="Arial"/>
      <family val="2"/>
      <charset val="204"/>
    </font>
    <font>
      <b/>
      <u/>
      <sz val="14"/>
      <color theme="5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/>
    <xf numFmtId="0" fontId="0" fillId="0" borderId="0" xfId="0" applyAlignment="1">
      <alignment horizontal="left" wrapText="1"/>
    </xf>
    <xf numFmtId="0" fontId="5" fillId="0" borderId="2" xfId="0" applyFont="1" applyBorder="1"/>
    <xf numFmtId="0" fontId="15" fillId="0" borderId="2" xfId="0" applyFont="1" applyBorder="1"/>
    <xf numFmtId="0" fontId="16" fillId="0" borderId="2" xfId="0" applyFont="1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2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/>
    <xf numFmtId="0" fontId="0" fillId="0" borderId="0" xfId="0" applyBorder="1"/>
    <xf numFmtId="0" fontId="0" fillId="0" borderId="0" xfId="0" applyFill="1" applyAlignment="1">
      <alignment horizontal="left"/>
    </xf>
    <xf numFmtId="0" fontId="5" fillId="0" borderId="0" xfId="0" applyFont="1" applyFill="1"/>
    <xf numFmtId="1" fontId="1" fillId="0" borderId="0" xfId="0" applyNumberFormat="1" applyFont="1" applyFill="1"/>
    <xf numFmtId="0" fontId="7" fillId="0" borderId="0" xfId="0" applyFont="1"/>
    <xf numFmtId="0" fontId="3" fillId="0" borderId="0" xfId="0" applyFont="1" applyFill="1" applyBorder="1"/>
    <xf numFmtId="0" fontId="8" fillId="0" borderId="0" xfId="1" applyFont="1" applyAlignment="1" applyProtection="1"/>
    <xf numFmtId="0" fontId="5" fillId="0" borderId="0" xfId="0" applyFont="1" applyFill="1" applyAlignment="1">
      <alignment horizontal="left"/>
    </xf>
    <xf numFmtId="1" fontId="0" fillId="0" borderId="0" xfId="0" applyNumberForma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10" fillId="0" borderId="0" xfId="0" applyFont="1"/>
    <xf numFmtId="1" fontId="5" fillId="0" borderId="0" xfId="0" applyNumberFormat="1" applyFont="1" applyFill="1"/>
    <xf numFmtId="1" fontId="17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0" fontId="12" fillId="0" borderId="0" xfId="1" applyFont="1" applyAlignment="1" applyProtection="1"/>
    <xf numFmtId="0" fontId="4" fillId="0" borderId="0" xfId="0" applyFont="1" applyFill="1"/>
    <xf numFmtId="0" fontId="20" fillId="0" borderId="0" xfId="0" applyFont="1" applyAlignment="1">
      <alignment horizontal="left"/>
    </xf>
    <xf numFmtId="0" fontId="21" fillId="0" borderId="0" xfId="0" applyFont="1"/>
    <xf numFmtId="0" fontId="14" fillId="0" borderId="0" xfId="1" applyFont="1" applyAlignment="1" applyProtection="1"/>
    <xf numFmtId="0" fontId="0" fillId="3" borderId="1" xfId="0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3" fillId="3" borderId="3" xfId="0" applyFont="1" applyFill="1" applyBorder="1"/>
    <xf numFmtId="0" fontId="1" fillId="3" borderId="0" xfId="0" applyFont="1" applyFill="1"/>
    <xf numFmtId="0" fontId="5" fillId="3" borderId="0" xfId="0" applyFont="1" applyFill="1"/>
    <xf numFmtId="0" fontId="0" fillId="3" borderId="0" xfId="0" applyFill="1" applyBorder="1"/>
    <xf numFmtId="0" fontId="4" fillId="3" borderId="1" xfId="0" applyFont="1" applyFill="1" applyBorder="1"/>
    <xf numFmtId="0" fontId="0" fillId="3" borderId="0" xfId="0" applyFill="1"/>
    <xf numFmtId="0" fontId="4" fillId="3" borderId="0" xfId="0" applyFont="1" applyFill="1"/>
    <xf numFmtId="1" fontId="1" fillId="3" borderId="0" xfId="0" applyNumberFormat="1" applyFont="1" applyFill="1"/>
    <xf numFmtId="1" fontId="0" fillId="3" borderId="0" xfId="0" applyNumberFormat="1" applyFill="1"/>
    <xf numFmtId="1" fontId="17" fillId="3" borderId="0" xfId="0" applyNumberFormat="1" applyFont="1" applyFill="1"/>
    <xf numFmtId="0" fontId="19" fillId="3" borderId="0" xfId="0" applyFont="1" applyFill="1"/>
    <xf numFmtId="0" fontId="1" fillId="3" borderId="0" xfId="0" applyNumberFormat="1" applyFont="1" applyFill="1"/>
    <xf numFmtId="1" fontId="5" fillId="3" borderId="0" xfId="0" applyNumberFormat="1" applyFont="1" applyFill="1"/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/>
    <xf numFmtId="164" fontId="4" fillId="3" borderId="0" xfId="0" applyNumberFormat="1" applyFont="1" applyFill="1"/>
    <xf numFmtId="0" fontId="0" fillId="4" borderId="1" xfId="0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1" applyAlignment="1" applyProtection="1"/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0" borderId="0" xfId="1" applyFill="1" applyAlignment="1" applyProtection="1"/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2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/>
    <xf numFmtId="0" fontId="24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alanenergo.ru/tabl_1" TargetMode="External"/><Relationship Id="rId7" Type="http://schemas.openxmlformats.org/officeDocument/2006/relationships/hyperlink" Target="http://dealanenergo.ru/" TargetMode="External"/><Relationship Id="rId2" Type="http://schemas.openxmlformats.org/officeDocument/2006/relationships/hyperlink" Target="http://dealanenergo.ru/complect/solnechnye-batarei-mono-60-12v" TargetMode="External"/><Relationship Id="rId1" Type="http://schemas.openxmlformats.org/officeDocument/2006/relationships/hyperlink" Target="http://dealanenergo.ru/tabl_1" TargetMode="External"/><Relationship Id="rId6" Type="http://schemas.openxmlformats.org/officeDocument/2006/relationships/hyperlink" Target="http://dealanenergo.ru/AKB" TargetMode="External"/><Relationship Id="rId5" Type="http://schemas.openxmlformats.org/officeDocument/2006/relationships/hyperlink" Target="http://dealanenergo.ru/complect/kontrollery" TargetMode="External"/><Relationship Id="rId4" Type="http://schemas.openxmlformats.org/officeDocument/2006/relationships/hyperlink" Target="http://dealanenergo.ru/solnechnye-chas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6"/>
  <sheetViews>
    <sheetView tabSelected="1" workbookViewId="0">
      <selection activeCell="A2" sqref="A2"/>
    </sheetView>
  </sheetViews>
  <sheetFormatPr defaultRowHeight="12.75"/>
  <cols>
    <col min="1" max="1" width="11.28515625" customWidth="1"/>
    <col min="4" max="4" width="10.85546875" customWidth="1"/>
    <col min="5" max="5" width="12.28515625" customWidth="1"/>
    <col min="6" max="6" width="10.42578125" customWidth="1"/>
    <col min="7" max="7" width="7.7109375" customWidth="1"/>
    <col min="8" max="8" width="9.7109375" customWidth="1"/>
  </cols>
  <sheetData>
    <row r="2" spans="1:12" ht="23.25">
      <c r="A2" s="34" t="s">
        <v>197</v>
      </c>
      <c r="B2" s="7"/>
    </row>
    <row r="3" spans="1:12">
      <c r="A3" s="26"/>
      <c r="B3" s="26"/>
    </row>
    <row r="4" spans="1:12">
      <c r="A4" s="70" t="s">
        <v>219</v>
      </c>
      <c r="B4" s="26"/>
    </row>
    <row r="5" spans="1:12">
      <c r="A5" s="70"/>
      <c r="B5" s="26"/>
    </row>
    <row r="6" spans="1:12" ht="15.75">
      <c r="A6" s="43" t="s">
        <v>181</v>
      </c>
      <c r="B6" s="26"/>
    </row>
    <row r="7" spans="1:12" ht="15">
      <c r="A7" s="39"/>
      <c r="B7" s="26"/>
    </row>
    <row r="8" spans="1:12" ht="4.5" customHeight="1">
      <c r="A8" s="26"/>
      <c r="B8" s="26"/>
    </row>
    <row r="9" spans="1:12" ht="34.5" customHeight="1">
      <c r="A9" s="88" t="s">
        <v>220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1" spans="1:12">
      <c r="A11" s="5"/>
    </row>
    <row r="12" spans="1:12" ht="18">
      <c r="A12" s="89" t="s">
        <v>168</v>
      </c>
    </row>
    <row r="13" spans="1:12" ht="15">
      <c r="A13" s="41"/>
    </row>
    <row r="14" spans="1:12" ht="42" customHeight="1">
      <c r="A14" s="78" t="s">
        <v>150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2">
      <c r="A15" s="6"/>
    </row>
    <row r="16" spans="1:12" ht="51" customHeight="1">
      <c r="A16" s="82" t="s">
        <v>93</v>
      </c>
      <c r="B16" s="83"/>
      <c r="C16" s="83"/>
      <c r="D16" s="83"/>
      <c r="E16" s="84"/>
      <c r="F16" s="13" t="s">
        <v>4</v>
      </c>
      <c r="G16" s="14" t="s">
        <v>34</v>
      </c>
      <c r="H16" s="14" t="s">
        <v>47</v>
      </c>
      <c r="I16" s="14" t="s">
        <v>46</v>
      </c>
      <c r="J16" s="14" t="s">
        <v>48</v>
      </c>
      <c r="K16" s="13" t="s">
        <v>1</v>
      </c>
      <c r="L16" s="14" t="s">
        <v>49</v>
      </c>
    </row>
    <row r="17" spans="1:12" ht="15.6" customHeight="1">
      <c r="A17" s="85"/>
      <c r="B17" s="86"/>
      <c r="C17" s="86"/>
      <c r="D17" s="86"/>
      <c r="E17" s="87"/>
      <c r="F17" s="1"/>
      <c r="G17" s="1"/>
      <c r="H17" s="1"/>
      <c r="I17" s="1"/>
      <c r="J17" s="1"/>
      <c r="K17" s="1"/>
      <c r="L17" s="1"/>
    </row>
    <row r="18" spans="1:12">
      <c r="A18" s="10" t="s">
        <v>36</v>
      </c>
      <c r="B18" s="3"/>
      <c r="C18" s="3"/>
      <c r="D18" s="3"/>
      <c r="E18" s="4"/>
      <c r="F18" s="64">
        <v>150</v>
      </c>
      <c r="G18" s="64">
        <v>10</v>
      </c>
      <c r="H18" s="64">
        <v>8</v>
      </c>
      <c r="I18" s="64">
        <v>7</v>
      </c>
      <c r="J18" s="44">
        <f>H18*I18</f>
        <v>56</v>
      </c>
      <c r="K18" s="1" t="s">
        <v>1</v>
      </c>
      <c r="L18" s="45">
        <f t="shared" ref="L18:L38" si="0">F18*J18*G18</f>
        <v>84000</v>
      </c>
    </row>
    <row r="19" spans="1:12">
      <c r="A19" s="2" t="s">
        <v>17</v>
      </c>
      <c r="B19" s="3"/>
      <c r="C19" s="3"/>
      <c r="D19" s="3"/>
      <c r="E19" s="4"/>
      <c r="F19" s="64">
        <v>800</v>
      </c>
      <c r="G19" s="64">
        <v>1</v>
      </c>
      <c r="H19" s="64">
        <v>0.5</v>
      </c>
      <c r="I19" s="64">
        <v>7</v>
      </c>
      <c r="J19" s="44">
        <f>H19*I19</f>
        <v>3.5</v>
      </c>
      <c r="K19" s="1" t="s">
        <v>1</v>
      </c>
      <c r="L19" s="45">
        <f t="shared" si="0"/>
        <v>2800</v>
      </c>
    </row>
    <row r="20" spans="1:12">
      <c r="A20" s="10" t="s">
        <v>37</v>
      </c>
      <c r="B20" s="3"/>
      <c r="C20" s="3"/>
      <c r="D20" s="3"/>
      <c r="E20" s="4"/>
      <c r="F20" s="64">
        <v>200</v>
      </c>
      <c r="G20" s="64">
        <v>1</v>
      </c>
      <c r="H20" s="64">
        <v>4</v>
      </c>
      <c r="I20" s="64">
        <v>7</v>
      </c>
      <c r="J20" s="44">
        <f>H20*I20</f>
        <v>28</v>
      </c>
      <c r="K20" s="1" t="s">
        <v>1</v>
      </c>
      <c r="L20" s="45">
        <f t="shared" si="0"/>
        <v>5600</v>
      </c>
    </row>
    <row r="21" spans="1:12">
      <c r="A21" s="10" t="s">
        <v>38</v>
      </c>
      <c r="B21" s="3"/>
      <c r="C21" s="3"/>
      <c r="D21" s="3"/>
      <c r="E21" s="4"/>
      <c r="F21" s="64">
        <v>120</v>
      </c>
      <c r="G21" s="64">
        <v>1</v>
      </c>
      <c r="H21" s="64">
        <v>6</v>
      </c>
      <c r="I21" s="64">
        <v>7</v>
      </c>
      <c r="J21" s="44">
        <f>H21*I21</f>
        <v>42</v>
      </c>
      <c r="K21" s="1" t="s">
        <v>1</v>
      </c>
      <c r="L21" s="45">
        <f t="shared" si="0"/>
        <v>5040</v>
      </c>
    </row>
    <row r="22" spans="1:12">
      <c r="A22" s="10" t="s">
        <v>35</v>
      </c>
      <c r="B22" s="3"/>
      <c r="C22" s="3"/>
      <c r="D22" s="3"/>
      <c r="E22" s="4"/>
      <c r="F22" s="64">
        <v>1500</v>
      </c>
      <c r="G22" s="64">
        <v>2</v>
      </c>
      <c r="H22" s="64">
        <v>2</v>
      </c>
      <c r="I22" s="64">
        <v>2</v>
      </c>
      <c r="J22" s="44">
        <f>H22*I22</f>
        <v>4</v>
      </c>
      <c r="K22" s="1" t="s">
        <v>1</v>
      </c>
      <c r="L22" s="45">
        <f t="shared" si="0"/>
        <v>12000</v>
      </c>
    </row>
    <row r="23" spans="1:12">
      <c r="A23" s="10" t="s">
        <v>39</v>
      </c>
      <c r="B23" s="3"/>
      <c r="C23" s="3"/>
      <c r="D23" s="3"/>
      <c r="E23" s="4"/>
      <c r="F23" s="64">
        <v>20</v>
      </c>
      <c r="G23" s="64">
        <v>10</v>
      </c>
      <c r="H23" s="64">
        <v>5</v>
      </c>
      <c r="I23" s="64">
        <v>7</v>
      </c>
      <c r="J23" s="44">
        <f t="shared" ref="J23:J33" si="1">H23*I23</f>
        <v>35</v>
      </c>
      <c r="K23" s="1" t="s">
        <v>1</v>
      </c>
      <c r="L23" s="45">
        <f t="shared" si="0"/>
        <v>7000</v>
      </c>
    </row>
    <row r="24" spans="1:12">
      <c r="A24" s="10" t="s">
        <v>40</v>
      </c>
      <c r="B24" s="3"/>
      <c r="C24" s="3"/>
      <c r="D24" s="3"/>
      <c r="E24" s="4"/>
      <c r="F24" s="64">
        <v>1200</v>
      </c>
      <c r="G24" s="64">
        <v>1</v>
      </c>
      <c r="H24" s="64">
        <v>0.5</v>
      </c>
      <c r="I24" s="64">
        <v>7</v>
      </c>
      <c r="J24" s="44">
        <f t="shared" si="1"/>
        <v>3.5</v>
      </c>
      <c r="K24" s="1" t="s">
        <v>1</v>
      </c>
      <c r="L24" s="45">
        <f t="shared" si="0"/>
        <v>4200</v>
      </c>
    </row>
    <row r="25" spans="1:12">
      <c r="A25" s="12" t="s">
        <v>41</v>
      </c>
      <c r="B25" s="3"/>
      <c r="C25" s="3"/>
      <c r="D25" s="3"/>
      <c r="E25" s="4"/>
      <c r="F25" s="64">
        <v>120</v>
      </c>
      <c r="G25" s="64">
        <v>1</v>
      </c>
      <c r="H25" s="64">
        <v>24</v>
      </c>
      <c r="I25" s="64">
        <v>0</v>
      </c>
      <c r="J25" s="44">
        <f t="shared" si="1"/>
        <v>0</v>
      </c>
      <c r="K25" s="1" t="s">
        <v>1</v>
      </c>
      <c r="L25" s="45">
        <f t="shared" si="0"/>
        <v>0</v>
      </c>
    </row>
    <row r="26" spans="1:12">
      <c r="A26" s="11" t="s">
        <v>45</v>
      </c>
      <c r="B26" s="3"/>
      <c r="C26" s="3"/>
      <c r="D26" s="3"/>
      <c r="E26" s="4"/>
      <c r="F26" s="64">
        <v>1500</v>
      </c>
      <c r="G26" s="64">
        <v>1</v>
      </c>
      <c r="H26" s="64">
        <v>8</v>
      </c>
      <c r="I26" s="64">
        <v>0</v>
      </c>
      <c r="J26" s="44">
        <f>H26*I26</f>
        <v>0</v>
      </c>
      <c r="K26" s="1" t="s">
        <v>1</v>
      </c>
      <c r="L26" s="45">
        <f t="shared" si="0"/>
        <v>0</v>
      </c>
    </row>
    <row r="27" spans="1:12">
      <c r="A27" s="16" t="s">
        <v>151</v>
      </c>
      <c r="B27" s="3"/>
      <c r="C27" s="3"/>
      <c r="D27" s="3"/>
      <c r="E27" s="4"/>
      <c r="F27" s="64">
        <v>85</v>
      </c>
      <c r="G27" s="64">
        <v>1</v>
      </c>
      <c r="H27" s="64">
        <v>24</v>
      </c>
      <c r="I27" s="64">
        <v>0</v>
      </c>
      <c r="J27" s="44">
        <f t="shared" si="1"/>
        <v>0</v>
      </c>
      <c r="K27" s="1" t="s">
        <v>1</v>
      </c>
      <c r="L27" s="45">
        <f t="shared" si="0"/>
        <v>0</v>
      </c>
    </row>
    <row r="28" spans="1:12">
      <c r="A28" s="10" t="s">
        <v>42</v>
      </c>
      <c r="B28" s="3"/>
      <c r="C28" s="3"/>
      <c r="D28" s="3"/>
      <c r="E28" s="4"/>
      <c r="F28" s="64">
        <v>2000</v>
      </c>
      <c r="G28" s="64">
        <v>1</v>
      </c>
      <c r="H28" s="64">
        <v>1</v>
      </c>
      <c r="I28" s="64">
        <v>1</v>
      </c>
      <c r="J28" s="44">
        <f t="shared" si="1"/>
        <v>1</v>
      </c>
      <c r="K28" s="1" t="s">
        <v>1</v>
      </c>
      <c r="L28" s="45">
        <f t="shared" si="0"/>
        <v>2000</v>
      </c>
    </row>
    <row r="29" spans="1:12">
      <c r="A29" s="10" t="s">
        <v>43</v>
      </c>
      <c r="B29" s="3"/>
      <c r="C29" s="3"/>
      <c r="D29" s="3"/>
      <c r="E29" s="4"/>
      <c r="F29" s="64">
        <v>1500</v>
      </c>
      <c r="G29" s="64">
        <v>1</v>
      </c>
      <c r="H29" s="64">
        <v>0.2</v>
      </c>
      <c r="I29" s="64">
        <v>7</v>
      </c>
      <c r="J29" s="44">
        <f t="shared" si="1"/>
        <v>1.4000000000000001</v>
      </c>
      <c r="K29" s="1" t="s">
        <v>1</v>
      </c>
      <c r="L29" s="45">
        <f t="shared" si="0"/>
        <v>2100</v>
      </c>
    </row>
    <row r="30" spans="1:12">
      <c r="A30" s="10" t="s">
        <v>44</v>
      </c>
      <c r="B30" s="3"/>
      <c r="C30" s="3"/>
      <c r="D30" s="3"/>
      <c r="E30" s="4"/>
      <c r="F30" s="64">
        <v>2000</v>
      </c>
      <c r="G30" s="64">
        <v>1</v>
      </c>
      <c r="H30" s="64">
        <v>0.3</v>
      </c>
      <c r="I30" s="64">
        <v>1</v>
      </c>
      <c r="J30" s="44">
        <f t="shared" si="1"/>
        <v>0.3</v>
      </c>
      <c r="K30" s="1" t="s">
        <v>1</v>
      </c>
      <c r="L30" s="45">
        <f t="shared" si="0"/>
        <v>600</v>
      </c>
    </row>
    <row r="31" spans="1:12">
      <c r="A31" s="10" t="s">
        <v>50</v>
      </c>
      <c r="B31" s="3"/>
      <c r="C31" s="3"/>
      <c r="D31" s="3"/>
      <c r="E31" s="4"/>
      <c r="F31" s="64">
        <v>2000</v>
      </c>
      <c r="G31" s="64">
        <v>1</v>
      </c>
      <c r="H31" s="64">
        <v>0.3</v>
      </c>
      <c r="I31" s="64">
        <v>7</v>
      </c>
      <c r="J31" s="44">
        <f t="shared" si="1"/>
        <v>2.1</v>
      </c>
      <c r="K31" s="1" t="s">
        <v>1</v>
      </c>
      <c r="L31" s="45">
        <f t="shared" si="0"/>
        <v>4200</v>
      </c>
    </row>
    <row r="32" spans="1:12">
      <c r="A32" s="10" t="s">
        <v>51</v>
      </c>
      <c r="B32" s="3"/>
      <c r="C32" s="3"/>
      <c r="D32" s="3"/>
      <c r="E32" s="4"/>
      <c r="F32" s="64">
        <v>30</v>
      </c>
      <c r="G32" s="64">
        <v>2</v>
      </c>
      <c r="H32" s="64">
        <v>6</v>
      </c>
      <c r="I32" s="64">
        <v>7</v>
      </c>
      <c r="J32" s="44">
        <f t="shared" si="1"/>
        <v>42</v>
      </c>
      <c r="K32" s="1" t="s">
        <v>1</v>
      </c>
      <c r="L32" s="45">
        <f t="shared" si="0"/>
        <v>2520</v>
      </c>
    </row>
    <row r="33" spans="1:13">
      <c r="A33" s="10" t="s">
        <v>52</v>
      </c>
      <c r="B33" s="3"/>
      <c r="C33" s="3"/>
      <c r="D33" s="3"/>
      <c r="E33" s="4"/>
      <c r="F33" s="64">
        <v>300</v>
      </c>
      <c r="G33" s="64">
        <v>10</v>
      </c>
      <c r="H33" s="64">
        <v>1</v>
      </c>
      <c r="I33" s="64">
        <v>3</v>
      </c>
      <c r="J33" s="44">
        <f t="shared" si="1"/>
        <v>3</v>
      </c>
      <c r="K33" s="1" t="s">
        <v>1</v>
      </c>
      <c r="L33" s="45">
        <f t="shared" si="0"/>
        <v>9000</v>
      </c>
    </row>
    <row r="34" spans="1:13">
      <c r="A34" s="65" t="s">
        <v>53</v>
      </c>
      <c r="B34" s="66"/>
      <c r="C34" s="66"/>
      <c r="D34" s="66"/>
      <c r="E34" s="67"/>
      <c r="F34" s="64"/>
      <c r="G34" s="64"/>
      <c r="H34" s="64"/>
      <c r="I34" s="64"/>
      <c r="J34" s="44">
        <f>H34*I34</f>
        <v>0</v>
      </c>
      <c r="K34" s="1" t="s">
        <v>1</v>
      </c>
      <c r="L34" s="45">
        <f t="shared" si="0"/>
        <v>0</v>
      </c>
    </row>
    <row r="35" spans="1:13">
      <c r="A35" s="65" t="s">
        <v>53</v>
      </c>
      <c r="B35" s="66"/>
      <c r="C35" s="66"/>
      <c r="D35" s="66"/>
      <c r="E35" s="67"/>
      <c r="F35" s="64"/>
      <c r="G35" s="64"/>
      <c r="H35" s="64"/>
      <c r="I35" s="64"/>
      <c r="J35" s="44">
        <f>H35*I35</f>
        <v>0</v>
      </c>
      <c r="K35" s="1" t="s">
        <v>1</v>
      </c>
      <c r="L35" s="45">
        <f t="shared" si="0"/>
        <v>0</v>
      </c>
    </row>
    <row r="36" spans="1:13">
      <c r="A36" s="65" t="s">
        <v>53</v>
      </c>
      <c r="B36" s="66"/>
      <c r="C36" s="66"/>
      <c r="D36" s="66"/>
      <c r="E36" s="67"/>
      <c r="F36" s="64"/>
      <c r="G36" s="64"/>
      <c r="H36" s="64"/>
      <c r="I36" s="64"/>
      <c r="J36" s="44">
        <f>H36*I36</f>
        <v>0</v>
      </c>
      <c r="K36" s="1" t="s">
        <v>1</v>
      </c>
      <c r="L36" s="45">
        <f t="shared" si="0"/>
        <v>0</v>
      </c>
    </row>
    <row r="37" spans="1:13">
      <c r="A37" s="65" t="s">
        <v>53</v>
      </c>
      <c r="B37" s="66"/>
      <c r="C37" s="66"/>
      <c r="D37" s="66"/>
      <c r="E37" s="67"/>
      <c r="F37" s="64"/>
      <c r="G37" s="64"/>
      <c r="H37" s="64"/>
      <c r="I37" s="64"/>
      <c r="J37" s="44">
        <f>H37*I37</f>
        <v>0</v>
      </c>
      <c r="K37" s="1" t="s">
        <v>1</v>
      </c>
      <c r="L37" s="45">
        <f t="shared" si="0"/>
        <v>0</v>
      </c>
    </row>
    <row r="38" spans="1:13">
      <c r="A38" s="65" t="s">
        <v>53</v>
      </c>
      <c r="B38" s="66"/>
      <c r="C38" s="66"/>
      <c r="D38" s="66"/>
      <c r="E38" s="67"/>
      <c r="F38" s="64"/>
      <c r="G38" s="64"/>
      <c r="H38" s="64"/>
      <c r="I38" s="64"/>
      <c r="J38" s="44">
        <f>H38*I38</f>
        <v>0</v>
      </c>
      <c r="K38" s="1" t="s">
        <v>1</v>
      </c>
      <c r="L38" s="45">
        <f t="shared" si="0"/>
        <v>0</v>
      </c>
    </row>
    <row r="39" spans="1:13">
      <c r="A39" s="1" t="s">
        <v>6</v>
      </c>
      <c r="B39" s="3"/>
      <c r="C39" s="3"/>
      <c r="D39" s="3"/>
      <c r="E39" s="3"/>
      <c r="F39" s="47">
        <f>SUM(F18:F38)</f>
        <v>13525</v>
      </c>
      <c r="G39" s="4"/>
      <c r="H39" s="4"/>
      <c r="I39" s="4"/>
      <c r="J39" s="1"/>
      <c r="K39" s="1"/>
      <c r="L39" s="46">
        <f>SUM(L18:L38)</f>
        <v>141060</v>
      </c>
    </row>
    <row r="40" spans="1:13">
      <c r="A40" s="20"/>
      <c r="B40" s="20"/>
      <c r="C40" s="20"/>
      <c r="D40" s="20"/>
      <c r="E40" s="20"/>
      <c r="F40" s="25"/>
      <c r="G40" s="20"/>
      <c r="H40" s="20"/>
      <c r="I40" s="20"/>
      <c r="J40" s="20"/>
      <c r="K40" s="20"/>
      <c r="L40" s="18"/>
    </row>
    <row r="41" spans="1:13" ht="15" customHeight="1">
      <c r="A41" s="26"/>
    </row>
    <row r="42" spans="1:13" ht="15" customHeight="1">
      <c r="A42" s="19"/>
    </row>
    <row r="43" spans="1:13" ht="15" customHeight="1">
      <c r="A43" s="91" t="s">
        <v>81</v>
      </c>
    </row>
    <row r="44" spans="1:13" ht="15" customHeight="1">
      <c r="A44" s="24"/>
    </row>
    <row r="45" spans="1:13" ht="15" customHeight="1">
      <c r="A45" s="19" t="s">
        <v>198</v>
      </c>
    </row>
    <row r="46" spans="1:13" ht="15" customHeight="1">
      <c r="A46" s="19" t="s">
        <v>82</v>
      </c>
    </row>
    <row r="47" spans="1:13" ht="15" customHeight="1">
      <c r="A47" s="19" t="s">
        <v>185</v>
      </c>
    </row>
    <row r="48" spans="1:13" ht="15" customHeight="1">
      <c r="A48" s="49">
        <f>F18+F19+F20+F21+F22+F23+F29+F32+F31</f>
        <v>6320</v>
      </c>
      <c r="B48" s="19" t="s">
        <v>5</v>
      </c>
      <c r="C48" s="19" t="s">
        <v>83</v>
      </c>
      <c r="K48" s="1" t="s">
        <v>1</v>
      </c>
      <c r="L48" s="48">
        <f>ROUNDUP(A48,-3)</f>
        <v>7000</v>
      </c>
      <c r="M48" s="19" t="s">
        <v>5</v>
      </c>
    </row>
    <row r="49" spans="1:13" ht="15" customHeight="1">
      <c r="A49" s="22"/>
      <c r="B49" s="19"/>
    </row>
    <row r="50" spans="1:13" ht="15" customHeight="1">
      <c r="A50" s="22" t="s">
        <v>84</v>
      </c>
      <c r="B50" s="19"/>
    </row>
    <row r="51" spans="1:13" ht="15" customHeight="1">
      <c r="A51" s="22" t="s">
        <v>85</v>
      </c>
      <c r="B51" s="19"/>
    </row>
    <row r="52" spans="1:13" ht="15" customHeight="1">
      <c r="A52" s="22" t="s">
        <v>86</v>
      </c>
      <c r="B52" s="19"/>
      <c r="K52" s="1" t="s">
        <v>1</v>
      </c>
      <c r="L52" s="64">
        <v>1500</v>
      </c>
    </row>
    <row r="53" spans="1:13" ht="15" customHeight="1">
      <c r="A53" s="22" t="s">
        <v>87</v>
      </c>
      <c r="B53" s="19"/>
      <c r="K53" s="1" t="s">
        <v>1</v>
      </c>
      <c r="L53" s="64">
        <v>3000</v>
      </c>
    </row>
    <row r="54" spans="1:13" ht="15" customHeight="1">
      <c r="A54" s="22" t="s">
        <v>88</v>
      </c>
      <c r="B54" s="19"/>
      <c r="K54" s="1" t="s">
        <v>1</v>
      </c>
      <c r="L54" s="64">
        <v>4500</v>
      </c>
    </row>
    <row r="55" spans="1:13" ht="15" customHeight="1">
      <c r="A55" s="22" t="s">
        <v>89</v>
      </c>
      <c r="B55" s="19"/>
      <c r="K55" s="1" t="s">
        <v>1</v>
      </c>
      <c r="L55" s="64">
        <v>6000</v>
      </c>
    </row>
    <row r="56" spans="1:13" ht="15" customHeight="1">
      <c r="A56" s="22" t="s">
        <v>90</v>
      </c>
      <c r="B56" s="19"/>
      <c r="K56" s="1" t="s">
        <v>1</v>
      </c>
      <c r="L56" s="64">
        <v>6000</v>
      </c>
    </row>
    <row r="57" spans="1:13" ht="15" customHeight="1">
      <c r="A57" s="22" t="s">
        <v>91</v>
      </c>
      <c r="B57" s="19"/>
      <c r="K57" s="1" t="s">
        <v>1</v>
      </c>
      <c r="L57" s="64">
        <v>3000</v>
      </c>
    </row>
    <row r="58" spans="1:13" ht="15" customHeight="1">
      <c r="A58" s="22"/>
      <c r="B58" s="19"/>
      <c r="K58" s="20"/>
      <c r="L58" s="50">
        <f>L52+L53+L54+L55+L56+L57</f>
        <v>24000</v>
      </c>
      <c r="M58" s="19" t="s">
        <v>5</v>
      </c>
    </row>
    <row r="59" spans="1:13" ht="15" customHeight="1">
      <c r="A59" s="22" t="s">
        <v>92</v>
      </c>
      <c r="B59" s="19"/>
      <c r="K59" s="20"/>
      <c r="L59" s="17"/>
    </row>
    <row r="60" spans="1:13" ht="15" customHeight="1">
      <c r="A60" s="22" t="s">
        <v>186</v>
      </c>
      <c r="B60" s="19"/>
      <c r="K60" s="1" t="s">
        <v>1</v>
      </c>
      <c r="L60" s="51">
        <f>L52+L55+L53</f>
        <v>10500</v>
      </c>
      <c r="M60" s="19" t="s">
        <v>5</v>
      </c>
    </row>
    <row r="61" spans="1:13" ht="15" customHeight="1">
      <c r="A61" s="19"/>
    </row>
    <row r="62" spans="1:13" ht="15" customHeight="1">
      <c r="A62" s="19" t="s">
        <v>215</v>
      </c>
      <c r="E62" s="70" t="s">
        <v>216</v>
      </c>
    </row>
    <row r="63" spans="1:13" ht="15" customHeight="1">
      <c r="A63" s="24" t="s">
        <v>199</v>
      </c>
    </row>
    <row r="64" spans="1:13">
      <c r="A64" s="19"/>
    </row>
    <row r="65" spans="1:10" ht="42.6" customHeight="1">
      <c r="A65" s="80" t="s">
        <v>94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>
      <c r="A66" s="52">
        <f>L39</f>
        <v>141060</v>
      </c>
      <c r="B66" t="s">
        <v>0</v>
      </c>
      <c r="C66" s="52">
        <v>1.1000000000000001</v>
      </c>
      <c r="D66" t="s">
        <v>1</v>
      </c>
      <c r="E66" s="48">
        <f>A66*C66</f>
        <v>155166</v>
      </c>
      <c r="F66" t="s">
        <v>23</v>
      </c>
    </row>
    <row r="68" spans="1:10">
      <c r="A68" s="15" t="s">
        <v>184</v>
      </c>
    </row>
    <row r="69" spans="1:10">
      <c r="A69" s="68">
        <v>48</v>
      </c>
      <c r="B69" s="19" t="s">
        <v>7</v>
      </c>
    </row>
    <row r="71" spans="1:10">
      <c r="A71" s="15" t="s">
        <v>54</v>
      </c>
    </row>
    <row r="72" spans="1:10">
      <c r="A72" s="52">
        <f>E66</f>
        <v>155166</v>
      </c>
      <c r="B72" t="s">
        <v>2</v>
      </c>
      <c r="C72" s="52">
        <f>A69</f>
        <v>48</v>
      </c>
      <c r="D72" t="s">
        <v>1</v>
      </c>
      <c r="E72" s="48">
        <f>A72/C72</f>
        <v>3232.625</v>
      </c>
    </row>
    <row r="74" spans="1:10">
      <c r="A74" s="15" t="s">
        <v>70</v>
      </c>
    </row>
    <row r="75" spans="1:10">
      <c r="E75" s="48">
        <f>E72</f>
        <v>3232.625</v>
      </c>
      <c r="F75" t="s">
        <v>24</v>
      </c>
      <c r="G75" s="53">
        <f>E75*A69/1000</f>
        <v>155.166</v>
      </c>
      <c r="H75" t="s">
        <v>25</v>
      </c>
    </row>
    <row r="77" spans="1:10">
      <c r="A77" s="15" t="s">
        <v>95</v>
      </c>
    </row>
    <row r="78" spans="1:10">
      <c r="A78" s="52">
        <f>E75</f>
        <v>3232.625</v>
      </c>
      <c r="B78" t="s">
        <v>2</v>
      </c>
      <c r="C78" s="69">
        <v>7</v>
      </c>
      <c r="D78" t="s">
        <v>1</v>
      </c>
      <c r="E78" s="48">
        <f>A78/C78</f>
        <v>461.80357142857144</v>
      </c>
      <c r="G78" s="52">
        <f>G75/C78</f>
        <v>22.166571428571427</v>
      </c>
      <c r="H78" t="s">
        <v>26</v>
      </c>
    </row>
    <row r="80" spans="1:10" ht="18">
      <c r="A80" s="91" t="s">
        <v>221</v>
      </c>
    </row>
    <row r="82" spans="1:13">
      <c r="A82" s="15" t="s">
        <v>71</v>
      </c>
    </row>
    <row r="83" spans="1:13">
      <c r="A83" s="48">
        <f>E78</f>
        <v>461.80357142857144</v>
      </c>
      <c r="B83" s="19" t="s">
        <v>96</v>
      </c>
    </row>
    <row r="85" spans="1:13">
      <c r="A85" s="6" t="s">
        <v>18</v>
      </c>
    </row>
    <row r="86" spans="1:13">
      <c r="A86" t="s">
        <v>19</v>
      </c>
    </row>
    <row r="87" spans="1:13">
      <c r="A87" s="68">
        <v>2</v>
      </c>
    </row>
    <row r="89" spans="1:13">
      <c r="A89" s="15" t="s">
        <v>55</v>
      </c>
    </row>
    <row r="90" spans="1:13">
      <c r="A90" s="52">
        <f>A83</f>
        <v>461.80357142857144</v>
      </c>
      <c r="B90" t="s">
        <v>3</v>
      </c>
      <c r="C90" s="52">
        <f>A87</f>
        <v>2</v>
      </c>
      <c r="D90" t="s">
        <v>1</v>
      </c>
      <c r="E90" s="48">
        <f>A90*C90</f>
        <v>923.60714285714289</v>
      </c>
      <c r="F90" s="19" t="s">
        <v>21</v>
      </c>
    </row>
    <row r="92" spans="1:13">
      <c r="A92" s="15" t="s">
        <v>97</v>
      </c>
    </row>
    <row r="93" spans="1:13">
      <c r="A93" s="15" t="s">
        <v>217</v>
      </c>
      <c r="M93" s="70" t="s">
        <v>210</v>
      </c>
    </row>
    <row r="94" spans="1:13">
      <c r="A94" s="19" t="s">
        <v>98</v>
      </c>
    </row>
    <row r="96" spans="1:13">
      <c r="A96" s="68">
        <v>0.7</v>
      </c>
    </row>
    <row r="98" spans="1:6">
      <c r="A98" s="6" t="s">
        <v>20</v>
      </c>
    </row>
    <row r="99" spans="1:6">
      <c r="A99" s="52">
        <f>E90</f>
        <v>923.60714285714289</v>
      </c>
      <c r="B99" t="s">
        <v>2</v>
      </c>
      <c r="C99" s="52">
        <f>A96</f>
        <v>0.7</v>
      </c>
      <c r="D99" t="s">
        <v>1</v>
      </c>
      <c r="E99" s="48">
        <f>A99/C99</f>
        <v>1319.4387755102043</v>
      </c>
      <c r="F99" s="19" t="s">
        <v>21</v>
      </c>
    </row>
    <row r="101" spans="1:6">
      <c r="A101" s="15" t="s">
        <v>187</v>
      </c>
    </row>
    <row r="102" spans="1:6">
      <c r="A102" s="68">
        <v>225</v>
      </c>
      <c r="B102" t="s">
        <v>21</v>
      </c>
      <c r="C102" s="71">
        <v>12</v>
      </c>
      <c r="D102" s="19" t="s">
        <v>7</v>
      </c>
      <c r="E102" s="19" t="s">
        <v>200</v>
      </c>
    </row>
    <row r="104" spans="1:6">
      <c r="A104" s="15" t="s">
        <v>72</v>
      </c>
    </row>
    <row r="105" spans="1:6">
      <c r="A105" s="19" t="s">
        <v>99</v>
      </c>
    </row>
    <row r="106" spans="1:6">
      <c r="A106" s="52">
        <f>E99</f>
        <v>1319.4387755102043</v>
      </c>
      <c r="B106" t="s">
        <v>2</v>
      </c>
      <c r="C106" s="52">
        <f>A102</f>
        <v>225</v>
      </c>
      <c r="D106" t="s">
        <v>1</v>
      </c>
      <c r="E106" s="54">
        <f>ROUND(A106/C106,0)</f>
        <v>6</v>
      </c>
    </row>
    <row r="108" spans="1:6">
      <c r="A108" s="15" t="s">
        <v>73</v>
      </c>
    </row>
    <row r="109" spans="1:6">
      <c r="A109" t="s">
        <v>22</v>
      </c>
    </row>
    <row r="110" spans="1:6">
      <c r="A110" s="52">
        <f>A69</f>
        <v>48</v>
      </c>
      <c r="B110" t="s">
        <v>2</v>
      </c>
      <c r="C110" s="52">
        <f>C102</f>
        <v>12</v>
      </c>
      <c r="D110" t="s">
        <v>1</v>
      </c>
      <c r="E110" s="48">
        <f>A110/C110</f>
        <v>4</v>
      </c>
    </row>
    <row r="112" spans="1:6">
      <c r="A112" s="15" t="s">
        <v>74</v>
      </c>
    </row>
    <row r="114" spans="1:12">
      <c r="A114" s="55">
        <f>E106</f>
        <v>6</v>
      </c>
      <c r="B114" t="s">
        <v>3</v>
      </c>
      <c r="C114" s="52">
        <f>E110</f>
        <v>4</v>
      </c>
      <c r="D114" t="s">
        <v>1</v>
      </c>
      <c r="E114" s="54">
        <f>ROUND(A114*C114,0)</f>
        <v>24</v>
      </c>
      <c r="F114" s="19" t="s">
        <v>64</v>
      </c>
    </row>
    <row r="115" spans="1:12" s="8" customFormat="1">
      <c r="A115" s="35" t="s">
        <v>188</v>
      </c>
      <c r="E115" s="23"/>
      <c r="F115" s="22"/>
    </row>
    <row r="116" spans="1:12" s="8" customFormat="1" ht="15">
      <c r="A116" s="55">
        <f>A102</f>
        <v>225</v>
      </c>
      <c r="B116" s="22" t="s">
        <v>137</v>
      </c>
      <c r="C116" s="55">
        <f>E106</f>
        <v>6</v>
      </c>
      <c r="D116" t="s">
        <v>1</v>
      </c>
      <c r="E116" s="56">
        <f>A116*C116</f>
        <v>1350</v>
      </c>
      <c r="F116" s="37" t="s">
        <v>138</v>
      </c>
      <c r="G116" s="57">
        <f>A69</f>
        <v>48</v>
      </c>
      <c r="H116" s="37" t="s">
        <v>7</v>
      </c>
    </row>
    <row r="117" spans="1:12" s="8" customFormat="1" ht="15">
      <c r="A117" s="28"/>
      <c r="B117" s="22"/>
      <c r="C117" s="28"/>
      <c r="E117" s="36"/>
      <c r="F117" s="37"/>
      <c r="G117" s="38"/>
      <c r="H117" s="37"/>
    </row>
    <row r="118" spans="1:12" s="8" customFormat="1" ht="15">
      <c r="A118" s="35" t="s">
        <v>146</v>
      </c>
      <c r="B118" s="22"/>
      <c r="C118" s="28"/>
      <c r="E118" s="36"/>
      <c r="F118" s="37"/>
      <c r="G118" s="38"/>
      <c r="H118" s="37"/>
    </row>
    <row r="119" spans="1:12" s="8" customFormat="1">
      <c r="A119" s="55">
        <f>E116</f>
        <v>1350</v>
      </c>
      <c r="B119" s="22" t="s">
        <v>137</v>
      </c>
      <c r="C119" s="55">
        <f>G116</f>
        <v>48</v>
      </c>
      <c r="D119" s="22" t="s">
        <v>137</v>
      </c>
      <c r="E119" s="52">
        <f>A96</f>
        <v>0.7</v>
      </c>
      <c r="F119" t="s">
        <v>1</v>
      </c>
      <c r="G119" s="52">
        <f>A119*C119*E119</f>
        <v>45360</v>
      </c>
      <c r="H119" s="22" t="s">
        <v>145</v>
      </c>
      <c r="J119" s="22"/>
    </row>
    <row r="120" spans="1:12" s="8" customFormat="1">
      <c r="A120" s="28"/>
      <c r="B120" s="22"/>
      <c r="C120" s="28"/>
      <c r="D120" s="22"/>
      <c r="H120" s="22"/>
      <c r="J120" s="22"/>
    </row>
    <row r="121" spans="1:12" s="8" customFormat="1">
      <c r="A121" s="35" t="s">
        <v>153</v>
      </c>
      <c r="B121" s="22"/>
      <c r="C121" s="28"/>
      <c r="D121" s="22"/>
      <c r="H121" s="22"/>
      <c r="J121" s="22"/>
    </row>
    <row r="122" spans="1:12" s="8" customFormat="1">
      <c r="A122" s="35" t="s">
        <v>154</v>
      </c>
      <c r="B122" s="22"/>
      <c r="C122" s="28"/>
      <c r="D122" s="22"/>
      <c r="H122" s="22"/>
      <c r="J122" s="22"/>
    </row>
    <row r="123" spans="1:12" s="8" customFormat="1">
      <c r="A123" s="35" t="s">
        <v>156</v>
      </c>
      <c r="B123" s="22"/>
      <c r="C123" s="28"/>
      <c r="D123" s="22"/>
      <c r="H123" s="22"/>
      <c r="J123" s="22"/>
    </row>
    <row r="124" spans="1:12" s="8" customFormat="1">
      <c r="A124" s="35" t="s">
        <v>155</v>
      </c>
      <c r="B124" s="22"/>
      <c r="C124" s="28"/>
      <c r="D124" s="22"/>
      <c r="H124" s="22"/>
      <c r="J124" s="22"/>
    </row>
    <row r="125" spans="1:12" s="8" customFormat="1">
      <c r="A125" s="35"/>
      <c r="B125" s="22"/>
      <c r="C125" s="28"/>
      <c r="D125" s="22"/>
      <c r="H125" s="22"/>
      <c r="J125" s="22"/>
    </row>
    <row r="126" spans="1:12" s="8" customFormat="1" ht="15">
      <c r="A126" s="35" t="s">
        <v>167</v>
      </c>
      <c r="B126" s="22"/>
      <c r="C126" s="28"/>
      <c r="E126" s="36"/>
      <c r="F126" s="37"/>
      <c r="G126" s="38"/>
      <c r="H126" s="37"/>
    </row>
    <row r="127" spans="1:12" s="8" customFormat="1" ht="15">
      <c r="A127" s="35"/>
      <c r="B127" s="22"/>
      <c r="C127" s="28"/>
      <c r="E127" s="36"/>
      <c r="F127" s="37"/>
      <c r="G127" s="38"/>
      <c r="H127" s="37"/>
    </row>
    <row r="128" spans="1:12" s="8" customFormat="1">
      <c r="A128" s="35" t="s">
        <v>139</v>
      </c>
      <c r="B128" s="22"/>
      <c r="C128" s="28"/>
      <c r="E128"/>
      <c r="F128" s="38"/>
      <c r="G128" s="37"/>
      <c r="H128" s="37"/>
      <c r="J128"/>
      <c r="K128" s="38"/>
      <c r="L128" s="37"/>
    </row>
    <row r="129" spans="1:11" s="8" customFormat="1" ht="15">
      <c r="A129" t="s">
        <v>1</v>
      </c>
      <c r="B129" s="57">
        <f>E116*0.1</f>
        <v>135</v>
      </c>
      <c r="C129" s="37" t="s">
        <v>109</v>
      </c>
      <c r="D129" s="22" t="s">
        <v>143</v>
      </c>
      <c r="E129" s="36"/>
      <c r="F129"/>
      <c r="G129" s="38"/>
      <c r="H129" t="s">
        <v>1</v>
      </c>
      <c r="I129" s="57">
        <f>B129*G116</f>
        <v>6480</v>
      </c>
      <c r="J129" s="37" t="s">
        <v>5</v>
      </c>
      <c r="K129" s="37"/>
    </row>
    <row r="130" spans="1:11" s="8" customFormat="1" ht="15">
      <c r="A130"/>
      <c r="B130" s="38"/>
      <c r="C130" s="37"/>
      <c r="D130" s="22"/>
      <c r="E130" s="36"/>
      <c r="F130"/>
      <c r="G130" s="38"/>
      <c r="H130"/>
      <c r="I130" s="38"/>
      <c r="J130" s="37"/>
      <c r="K130" s="37"/>
    </row>
    <row r="131" spans="1:11" s="8" customFormat="1" ht="15">
      <c r="A131" s="35" t="s">
        <v>140</v>
      </c>
      <c r="B131" s="22"/>
      <c r="C131" s="28"/>
      <c r="E131" s="36"/>
      <c r="F131" s="37"/>
      <c r="G131" s="38"/>
      <c r="H131" s="37"/>
    </row>
    <row r="132" spans="1:11" s="8" customFormat="1" ht="15">
      <c r="A132" t="s">
        <v>1</v>
      </c>
      <c r="B132" s="57">
        <f>E116*0.5</f>
        <v>675</v>
      </c>
      <c r="C132" s="37" t="s">
        <v>109</v>
      </c>
      <c r="D132" s="22" t="s">
        <v>143</v>
      </c>
      <c r="E132" s="36"/>
      <c r="F132"/>
      <c r="G132" s="38"/>
      <c r="H132" t="s">
        <v>1</v>
      </c>
      <c r="I132" s="57">
        <f>B132*G116</f>
        <v>32400</v>
      </c>
      <c r="J132" s="37" t="s">
        <v>5</v>
      </c>
    </row>
    <row r="133" spans="1:11" s="8" customFormat="1" ht="15">
      <c r="A133"/>
      <c r="B133" s="38"/>
      <c r="C133" s="37"/>
      <c r="D133" s="22"/>
      <c r="E133" s="36"/>
      <c r="F133"/>
      <c r="G133" s="38"/>
      <c r="H133"/>
      <c r="I133" s="38"/>
      <c r="J133" s="37"/>
    </row>
    <row r="134" spans="1:11" s="8" customFormat="1" ht="15">
      <c r="A134" s="35" t="s">
        <v>141</v>
      </c>
      <c r="B134" s="22"/>
      <c r="C134" s="28"/>
      <c r="E134" s="36"/>
      <c r="F134" s="37"/>
      <c r="G134" s="38"/>
      <c r="H134" s="37"/>
    </row>
    <row r="135" spans="1:11" s="8" customFormat="1" ht="15">
      <c r="A135" s="35" t="s">
        <v>142</v>
      </c>
      <c r="B135" s="22"/>
      <c r="C135" s="28"/>
      <c r="E135" s="36"/>
      <c r="F135" s="37"/>
      <c r="G135" s="38"/>
      <c r="H135" s="37"/>
    </row>
    <row r="136" spans="1:11" s="8" customFormat="1" ht="15">
      <c r="A136" s="35" t="s">
        <v>201</v>
      </c>
      <c r="B136" s="22"/>
      <c r="C136" s="28"/>
      <c r="E136" s="36"/>
      <c r="F136" s="37"/>
      <c r="G136" s="38"/>
      <c r="H136" s="37"/>
    </row>
    <row r="137" spans="1:11" s="8" customFormat="1" ht="15">
      <c r="A137" s="35" t="s">
        <v>144</v>
      </c>
      <c r="B137" s="22"/>
      <c r="C137" s="28"/>
      <c r="E137" s="36"/>
      <c r="F137" s="37"/>
      <c r="G137" s="38"/>
      <c r="H137" s="37"/>
    </row>
    <row r="138" spans="1:11" s="8" customFormat="1" ht="15">
      <c r="A138" s="35" t="s">
        <v>202</v>
      </c>
      <c r="B138" s="22"/>
      <c r="C138" s="28"/>
      <c r="E138" s="36"/>
      <c r="F138" s="37"/>
      <c r="G138" s="38"/>
      <c r="H138" s="37"/>
    </row>
    <row r="140" spans="1:11" ht="18">
      <c r="A140" s="91" t="s">
        <v>101</v>
      </c>
    </row>
    <row r="141" spans="1:11">
      <c r="A141" s="7"/>
    </row>
    <row r="142" spans="1:11">
      <c r="A142" s="19" t="s">
        <v>196</v>
      </c>
      <c r="J142" s="26" t="s">
        <v>203</v>
      </c>
    </row>
    <row r="144" spans="1:11">
      <c r="A144" s="15" t="s">
        <v>75</v>
      </c>
    </row>
    <row r="145" spans="1:14">
      <c r="A145" s="48">
        <f>E78</f>
        <v>461.80357142857144</v>
      </c>
      <c r="C145" t="s">
        <v>24</v>
      </c>
      <c r="D145" s="52">
        <f>G78</f>
        <v>22.166571428571427</v>
      </c>
      <c r="E145" t="s">
        <v>26</v>
      </c>
    </row>
    <row r="147" spans="1:14" ht="13.9" customHeight="1">
      <c r="A147" s="15" t="s">
        <v>65</v>
      </c>
      <c r="B147" s="9"/>
      <c r="C147" s="9"/>
      <c r="D147" s="9"/>
      <c r="E147" s="9"/>
      <c r="F147" s="9"/>
      <c r="G147" s="9"/>
      <c r="H147" s="9"/>
      <c r="I147" s="9"/>
    </row>
    <row r="148" spans="1:14">
      <c r="A148" s="19" t="s">
        <v>68</v>
      </c>
    </row>
    <row r="149" spans="1:14" ht="13.9" customHeight="1">
      <c r="A149" s="15" t="s">
        <v>66</v>
      </c>
      <c r="B149" s="9"/>
      <c r="C149" s="9"/>
      <c r="D149" s="9"/>
      <c r="E149" s="9"/>
      <c r="F149" s="9"/>
      <c r="G149" s="9"/>
      <c r="H149" s="9"/>
      <c r="I149" s="9"/>
    </row>
    <row r="150" spans="1:14" ht="13.9" customHeight="1">
      <c r="A150" s="15" t="s">
        <v>67</v>
      </c>
      <c r="B150" s="9"/>
      <c r="C150" s="9"/>
      <c r="D150" s="9"/>
      <c r="E150" s="9"/>
      <c r="F150" s="9"/>
      <c r="G150" s="9"/>
      <c r="H150" s="9"/>
      <c r="I150" s="9"/>
    </row>
    <row r="151" spans="1:14">
      <c r="A151" s="52">
        <f>D145</f>
        <v>22.166571428571427</v>
      </c>
      <c r="B151" t="s">
        <v>3</v>
      </c>
      <c r="C151" s="69">
        <v>1.2</v>
      </c>
      <c r="D151" t="s">
        <v>1</v>
      </c>
      <c r="E151" s="48">
        <f>A151*C151</f>
        <v>26.599885714285712</v>
      </c>
      <c r="F151" t="s">
        <v>27</v>
      </c>
    </row>
    <row r="153" spans="1:14">
      <c r="A153" s="15" t="s">
        <v>213</v>
      </c>
      <c r="I153" s="70"/>
      <c r="J153" s="70" t="s">
        <v>212</v>
      </c>
      <c r="K153" s="70"/>
      <c r="L153" s="70"/>
      <c r="M153" s="70"/>
      <c r="N153" s="19" t="s">
        <v>214</v>
      </c>
    </row>
    <row r="154" spans="1:14">
      <c r="A154" s="19" t="s">
        <v>161</v>
      </c>
    </row>
    <row r="155" spans="1:14">
      <c r="A155" s="19" t="s">
        <v>162</v>
      </c>
    </row>
    <row r="156" spans="1:14">
      <c r="A156" s="68">
        <v>5.5</v>
      </c>
      <c r="B156" s="19" t="s">
        <v>69</v>
      </c>
    </row>
    <row r="157" spans="1:14">
      <c r="A157" s="19" t="s">
        <v>56</v>
      </c>
    </row>
    <row r="159" spans="1:14">
      <c r="A159" s="6" t="s">
        <v>28</v>
      </c>
    </row>
    <row r="160" spans="1:14">
      <c r="A160" s="52">
        <f>E151</f>
        <v>26.599885714285712</v>
      </c>
      <c r="B160" t="s">
        <v>2</v>
      </c>
      <c r="C160" s="52">
        <f>A156</f>
        <v>5.5</v>
      </c>
      <c r="D160" t="s">
        <v>1</v>
      </c>
      <c r="E160" s="48">
        <f>A160/C160</f>
        <v>4.8363428571428564</v>
      </c>
      <c r="F160" t="s">
        <v>29</v>
      </c>
      <c r="J160" s="9"/>
    </row>
    <row r="162" spans="1:11">
      <c r="A162" s="6" t="s">
        <v>30</v>
      </c>
    </row>
    <row r="163" spans="1:11">
      <c r="A163" s="68">
        <v>200</v>
      </c>
      <c r="B163" t="s">
        <v>5</v>
      </c>
    </row>
    <row r="165" spans="1:11">
      <c r="A165" s="6" t="s">
        <v>31</v>
      </c>
      <c r="K165" s="9"/>
    </row>
    <row r="166" spans="1:11">
      <c r="A166" s="52">
        <f>E160</f>
        <v>4.8363428571428564</v>
      </c>
      <c r="B166" t="s">
        <v>2</v>
      </c>
      <c r="C166" s="52">
        <f>A163</f>
        <v>200</v>
      </c>
      <c r="D166" t="s">
        <v>1</v>
      </c>
      <c r="E166" s="58">
        <f>A166/C166*1000</f>
        <v>24.181714285714282</v>
      </c>
    </row>
    <row r="168" spans="1:11">
      <c r="A168" s="6" t="s">
        <v>10</v>
      </c>
      <c r="G168" s="48">
        <f>ROUNDUP(E166,0)</f>
        <v>25</v>
      </c>
      <c r="H168" s="19" t="s">
        <v>64</v>
      </c>
    </row>
    <row r="170" spans="1:11">
      <c r="A170" t="s">
        <v>8</v>
      </c>
      <c r="G170" s="69">
        <v>24</v>
      </c>
      <c r="H170" t="s">
        <v>7</v>
      </c>
    </row>
    <row r="171" spans="1:11">
      <c r="A171" s="6" t="s">
        <v>9</v>
      </c>
    </row>
    <row r="172" spans="1:11">
      <c r="A172" s="52">
        <f>A69</f>
        <v>48</v>
      </c>
      <c r="B172" t="s">
        <v>2</v>
      </c>
      <c r="C172" s="52">
        <f>G170</f>
        <v>24</v>
      </c>
      <c r="D172" t="s">
        <v>1</v>
      </c>
      <c r="E172" s="53">
        <f>A172/C172</f>
        <v>2</v>
      </c>
    </row>
    <row r="173" spans="1:11" s="8" customFormat="1">
      <c r="E173" s="40"/>
    </row>
    <row r="174" spans="1:11">
      <c r="A174" s="19" t="s">
        <v>58</v>
      </c>
    </row>
    <row r="175" spans="1:11">
      <c r="A175" s="49">
        <f>G168</f>
        <v>25</v>
      </c>
      <c r="B175" s="19" t="s">
        <v>57</v>
      </c>
      <c r="C175" s="52">
        <f>E172</f>
        <v>2</v>
      </c>
      <c r="D175" t="s">
        <v>1</v>
      </c>
      <c r="E175" s="54">
        <f>ROUNDUP(A175/C175,0)</f>
        <v>13</v>
      </c>
    </row>
    <row r="176" spans="1:11" s="8" customFormat="1">
      <c r="A176" s="22"/>
      <c r="B176" s="22"/>
      <c r="E176" s="23"/>
    </row>
    <row r="177" spans="1:7">
      <c r="A177" s="19" t="s">
        <v>194</v>
      </c>
    </row>
    <row r="178" spans="1:7">
      <c r="A178" s="19" t="s">
        <v>59</v>
      </c>
    </row>
    <row r="179" spans="1:7">
      <c r="A179" s="49">
        <f>A69</f>
        <v>48</v>
      </c>
      <c r="B179" s="19" t="s">
        <v>60</v>
      </c>
      <c r="C179" s="72">
        <v>1.5</v>
      </c>
      <c r="D179" t="s">
        <v>1</v>
      </c>
      <c r="E179" s="52">
        <f>A179*C179</f>
        <v>72</v>
      </c>
      <c r="F179" s="19" t="s">
        <v>7</v>
      </c>
    </row>
    <row r="180" spans="1:7">
      <c r="A180" s="49">
        <f>E179</f>
        <v>72</v>
      </c>
      <c r="B180" s="19" t="s">
        <v>57</v>
      </c>
      <c r="C180" s="49">
        <f>G170</f>
        <v>24</v>
      </c>
      <c r="D180" t="s">
        <v>1</v>
      </c>
      <c r="E180" s="53">
        <f>A180/C180</f>
        <v>3</v>
      </c>
      <c r="F180" s="19" t="s">
        <v>62</v>
      </c>
    </row>
    <row r="181" spans="1:7" s="8" customFormat="1">
      <c r="A181" s="22" t="s">
        <v>61</v>
      </c>
      <c r="B181" s="22"/>
      <c r="C181" s="22"/>
    </row>
    <row r="182" spans="1:7" s="8" customFormat="1">
      <c r="A182" s="49">
        <f>E166</f>
        <v>24.181714285714282</v>
      </c>
      <c r="B182" s="19" t="s">
        <v>57</v>
      </c>
      <c r="C182" s="49">
        <f>E180</f>
        <v>3</v>
      </c>
      <c r="D182" t="s">
        <v>1</v>
      </c>
      <c r="E182" s="54">
        <f>ROUNDUP(A182/C182,0)</f>
        <v>9</v>
      </c>
    </row>
    <row r="183" spans="1:7" s="8" customFormat="1">
      <c r="A183" s="22" t="s">
        <v>63</v>
      </c>
      <c r="B183" s="22"/>
      <c r="C183" s="22"/>
      <c r="E183" s="23"/>
    </row>
    <row r="184" spans="1:7" s="8" customFormat="1">
      <c r="A184" s="59">
        <f>E182</f>
        <v>9</v>
      </c>
      <c r="B184" s="19" t="s">
        <v>60</v>
      </c>
      <c r="C184" s="49">
        <f>E180</f>
        <v>3</v>
      </c>
      <c r="D184" t="s">
        <v>1</v>
      </c>
      <c r="E184" s="54">
        <f>A184*C184</f>
        <v>27</v>
      </c>
      <c r="F184" s="22" t="s">
        <v>64</v>
      </c>
      <c r="G184" s="22" t="s">
        <v>178</v>
      </c>
    </row>
    <row r="185" spans="1:7">
      <c r="A185" s="6"/>
      <c r="G185" s="19" t="s">
        <v>179</v>
      </c>
    </row>
    <row r="186" spans="1:7">
      <c r="A186" s="6"/>
      <c r="G186" s="19"/>
    </row>
    <row r="187" spans="1:7" ht="18">
      <c r="A187" s="89" t="s">
        <v>169</v>
      </c>
      <c r="G187" s="19"/>
    </row>
    <row r="188" spans="1:7">
      <c r="A188" s="29"/>
      <c r="G188" s="19"/>
    </row>
    <row r="189" spans="1:7">
      <c r="A189" s="15" t="s">
        <v>171</v>
      </c>
      <c r="G189" s="19"/>
    </row>
    <row r="190" spans="1:7">
      <c r="A190" s="15" t="s">
        <v>170</v>
      </c>
      <c r="G190" s="19"/>
    </row>
    <row r="191" spans="1:7">
      <c r="A191" s="15" t="s">
        <v>102</v>
      </c>
      <c r="G191" s="19"/>
    </row>
    <row r="192" spans="1:7">
      <c r="A192" s="15"/>
      <c r="G192" s="19"/>
    </row>
    <row r="193" spans="1:7">
      <c r="A193" s="15" t="s">
        <v>106</v>
      </c>
      <c r="G193" s="19"/>
    </row>
    <row r="194" spans="1:7">
      <c r="A194" s="72">
        <v>45.2</v>
      </c>
      <c r="B194" s="19" t="s">
        <v>7</v>
      </c>
      <c r="G194" s="19"/>
    </row>
    <row r="195" spans="1:7">
      <c r="A195" s="22"/>
      <c r="B195" s="19"/>
      <c r="G195" s="19"/>
    </row>
    <row r="196" spans="1:7" s="8" customFormat="1">
      <c r="A196" s="22" t="s">
        <v>103</v>
      </c>
      <c r="G196" s="22"/>
    </row>
    <row r="197" spans="1:7" s="8" customFormat="1">
      <c r="A197" s="61">
        <f>E180</f>
        <v>3</v>
      </c>
      <c r="B197" s="22" t="s">
        <v>64</v>
      </c>
      <c r="C197" s="22" t="s">
        <v>104</v>
      </c>
      <c r="G197" s="22"/>
    </row>
    <row r="198" spans="1:7">
      <c r="A198" s="60">
        <f>A194</f>
        <v>45.2</v>
      </c>
      <c r="B198" s="19" t="s">
        <v>60</v>
      </c>
      <c r="C198" s="52">
        <f>A197</f>
        <v>3</v>
      </c>
      <c r="D198" t="s">
        <v>1</v>
      </c>
      <c r="E198" s="52">
        <f>A198*C198</f>
        <v>135.60000000000002</v>
      </c>
      <c r="F198" s="19" t="s">
        <v>7</v>
      </c>
      <c r="G198" s="19" t="s">
        <v>105</v>
      </c>
    </row>
    <row r="199" spans="1:7" s="8" customFormat="1">
      <c r="A199" s="21"/>
      <c r="B199" s="22"/>
      <c r="F199" s="22"/>
      <c r="G199" s="22"/>
    </row>
    <row r="200" spans="1:7" s="8" customFormat="1">
      <c r="A200" s="27" t="s">
        <v>107</v>
      </c>
      <c r="B200" s="22"/>
      <c r="F200" s="22"/>
      <c r="G200" s="22"/>
    </row>
    <row r="201" spans="1:7" s="8" customFormat="1">
      <c r="A201" s="61">
        <f>A163</f>
        <v>200</v>
      </c>
      <c r="B201" s="22" t="s">
        <v>60</v>
      </c>
      <c r="C201" s="55">
        <f>E184</f>
        <v>27</v>
      </c>
      <c r="D201" t="s">
        <v>1</v>
      </c>
      <c r="E201" s="52">
        <f>A201*C201</f>
        <v>5400</v>
      </c>
      <c r="F201" s="22" t="s">
        <v>5</v>
      </c>
      <c r="G201" s="22"/>
    </row>
    <row r="202" spans="1:7" s="8" customFormat="1">
      <c r="A202" s="27"/>
      <c r="B202" s="22"/>
      <c r="F202" s="22"/>
      <c r="G202" s="22"/>
    </row>
    <row r="203" spans="1:7" s="8" customFormat="1">
      <c r="A203" s="27" t="s">
        <v>108</v>
      </c>
      <c r="B203" s="22"/>
      <c r="F203" s="22"/>
      <c r="G203" s="22"/>
    </row>
    <row r="204" spans="1:7" s="8" customFormat="1">
      <c r="A204" s="61">
        <f>E201</f>
        <v>5400</v>
      </c>
      <c r="B204" s="19" t="s">
        <v>57</v>
      </c>
      <c r="C204" s="52">
        <f>A69</f>
        <v>48</v>
      </c>
      <c r="D204" t="s">
        <v>1</v>
      </c>
      <c r="E204" s="52">
        <f>A204/C204</f>
        <v>112.5</v>
      </c>
      <c r="F204" s="22" t="s">
        <v>109</v>
      </c>
      <c r="G204" s="22"/>
    </row>
    <row r="205" spans="1:7" s="8" customFormat="1">
      <c r="A205" s="21" t="s">
        <v>110</v>
      </c>
      <c r="B205" s="22"/>
      <c r="F205" s="22"/>
      <c r="G205" s="22"/>
    </row>
    <row r="206" spans="1:7" s="8" customFormat="1">
      <c r="A206" s="27" t="s">
        <v>111</v>
      </c>
      <c r="B206" s="22"/>
      <c r="F206" s="22"/>
      <c r="G206" s="22"/>
    </row>
    <row r="207" spans="1:7" s="8" customFormat="1">
      <c r="A207" s="30" t="s">
        <v>112</v>
      </c>
      <c r="B207" s="22"/>
      <c r="F207" s="22"/>
      <c r="G207" s="22"/>
    </row>
    <row r="208" spans="1:7" s="8" customFormat="1">
      <c r="A208" s="30"/>
      <c r="B208" s="22"/>
      <c r="F208" s="22"/>
      <c r="G208" s="22"/>
    </row>
    <row r="209" spans="1:9" s="8" customFormat="1">
      <c r="A209" s="30"/>
      <c r="B209" s="22"/>
      <c r="F209" s="22"/>
      <c r="G209" s="22"/>
    </row>
    <row r="210" spans="1:9" s="8" customFormat="1" ht="18">
      <c r="A210" s="90" t="s">
        <v>172</v>
      </c>
      <c r="B210" s="22"/>
      <c r="F210" s="22"/>
      <c r="G210" s="22"/>
    </row>
    <row r="211" spans="1:9">
      <c r="A211" s="6"/>
      <c r="G211" s="19"/>
    </row>
    <row r="212" spans="1:9">
      <c r="A212" s="32" t="s">
        <v>14</v>
      </c>
      <c r="B212" s="32"/>
      <c r="C212" s="32"/>
      <c r="D212" s="7" t="s">
        <v>100</v>
      </c>
      <c r="E212" s="7" t="s">
        <v>11</v>
      </c>
      <c r="F212" s="7" t="s">
        <v>12</v>
      </c>
      <c r="G212" s="7"/>
      <c r="H212" s="7" t="s">
        <v>13</v>
      </c>
    </row>
    <row r="213" spans="1:9">
      <c r="A213" s="33" t="s">
        <v>78</v>
      </c>
      <c r="B213" s="31"/>
      <c r="C213" s="31"/>
      <c r="D213" s="73" t="s">
        <v>76</v>
      </c>
      <c r="E213" s="64">
        <v>12</v>
      </c>
      <c r="F213" s="64">
        <v>18000</v>
      </c>
      <c r="H213" s="44">
        <f>E213*F213</f>
        <v>216000</v>
      </c>
    </row>
    <row r="214" spans="1:9" ht="27.75" customHeight="1">
      <c r="A214" s="33" t="s">
        <v>79</v>
      </c>
      <c r="B214" s="31"/>
      <c r="C214" s="31"/>
      <c r="D214" s="74" t="s">
        <v>77</v>
      </c>
      <c r="E214" s="75">
        <v>16</v>
      </c>
      <c r="F214" s="64">
        <v>8400</v>
      </c>
      <c r="H214" s="44">
        <f>E214*F214</f>
        <v>134400</v>
      </c>
    </row>
    <row r="215" spans="1:9" ht="25.5">
      <c r="A215" s="31" t="s">
        <v>15</v>
      </c>
      <c r="B215" s="31" t="s">
        <v>32</v>
      </c>
      <c r="C215" s="31"/>
      <c r="D215" s="74" t="s">
        <v>115</v>
      </c>
      <c r="E215" s="64">
        <v>1</v>
      </c>
      <c r="F215" s="64">
        <v>78950</v>
      </c>
      <c r="H215" s="44">
        <f>E215*F215</f>
        <v>78950</v>
      </c>
    </row>
    <row r="216" spans="1:9" ht="51">
      <c r="A216" s="33" t="s">
        <v>80</v>
      </c>
      <c r="B216" s="31"/>
      <c r="C216" s="31"/>
      <c r="D216" s="76" t="s">
        <v>113</v>
      </c>
      <c r="E216" s="64">
        <v>1</v>
      </c>
      <c r="F216" s="64">
        <v>27000</v>
      </c>
      <c r="H216" s="44">
        <f>E216*F216</f>
        <v>27000</v>
      </c>
    </row>
    <row r="217" spans="1:9">
      <c r="A217" s="33" t="s">
        <v>164</v>
      </c>
      <c r="B217" s="31"/>
      <c r="C217" s="31"/>
      <c r="D217" s="73" t="s">
        <v>114</v>
      </c>
      <c r="E217" s="64">
        <v>1</v>
      </c>
      <c r="F217" s="64"/>
      <c r="H217" s="44">
        <f>SUM(H213:H216)*0.05</f>
        <v>22817.5</v>
      </c>
    </row>
    <row r="218" spans="1:9">
      <c r="A218" s="31"/>
      <c r="B218" s="31"/>
      <c r="C218" s="31"/>
    </row>
    <row r="219" spans="1:9">
      <c r="A219" s="32" t="s">
        <v>16</v>
      </c>
      <c r="B219" s="32"/>
      <c r="C219" s="32"/>
      <c r="D219" s="7"/>
      <c r="E219" s="7"/>
      <c r="F219" s="7"/>
      <c r="G219" s="7"/>
      <c r="H219" s="48">
        <f>SUM(H213:H218)</f>
        <v>479167.5</v>
      </c>
      <c r="I219" t="s">
        <v>33</v>
      </c>
    </row>
    <row r="222" spans="1:9" ht="15">
      <c r="A222" s="24" t="s">
        <v>191</v>
      </c>
    </row>
    <row r="223" spans="1:9">
      <c r="A223" s="19" t="s">
        <v>173</v>
      </c>
    </row>
    <row r="224" spans="1:9">
      <c r="A224" s="52">
        <f>L48</f>
        <v>7000</v>
      </c>
      <c r="B224" s="19" t="s">
        <v>5</v>
      </c>
      <c r="C224" s="19" t="s">
        <v>192</v>
      </c>
    </row>
    <row r="225" spans="1:11" s="8" customFormat="1">
      <c r="B225" s="22"/>
      <c r="C225" s="22"/>
    </row>
    <row r="226" spans="1:11" s="8" customFormat="1">
      <c r="A226" s="22" t="s">
        <v>204</v>
      </c>
      <c r="B226" s="22"/>
      <c r="C226" s="22"/>
    </row>
    <row r="227" spans="1:11">
      <c r="A227" s="22" t="s">
        <v>205</v>
      </c>
      <c r="B227" s="19"/>
    </row>
    <row r="228" spans="1:11">
      <c r="A228" s="8" t="s">
        <v>193</v>
      </c>
      <c r="B228" s="19"/>
    </row>
    <row r="229" spans="1:11">
      <c r="A229" s="8"/>
      <c r="B229" s="19"/>
    </row>
    <row r="230" spans="1:11" ht="18">
      <c r="A230" s="92" t="s">
        <v>222</v>
      </c>
      <c r="B230" s="19"/>
    </row>
    <row r="231" spans="1:11">
      <c r="A231" s="8"/>
      <c r="B231" s="19"/>
    </row>
    <row r="232" spans="1:11">
      <c r="A232" s="19" t="s">
        <v>118</v>
      </c>
    </row>
    <row r="233" spans="1:11">
      <c r="A233" s="19" t="s">
        <v>174</v>
      </c>
    </row>
    <row r="234" spans="1:11">
      <c r="A234" s="19" t="s">
        <v>175</v>
      </c>
    </row>
    <row r="235" spans="1:11">
      <c r="A235" s="19" t="s">
        <v>218</v>
      </c>
      <c r="K235" s="70" t="s">
        <v>206</v>
      </c>
    </row>
    <row r="236" spans="1:11">
      <c r="A236" s="19" t="s">
        <v>176</v>
      </c>
    </row>
    <row r="237" spans="1:11">
      <c r="A237" s="19" t="s">
        <v>116</v>
      </c>
    </row>
    <row r="238" spans="1:11">
      <c r="A238" s="19" t="s">
        <v>117</v>
      </c>
    </row>
    <row r="239" spans="1:11">
      <c r="A239" s="19" t="s">
        <v>119</v>
      </c>
    </row>
    <row r="240" spans="1:11">
      <c r="A240" s="19"/>
    </row>
    <row r="241" spans="1:7">
      <c r="A241" s="19" t="s">
        <v>207</v>
      </c>
    </row>
    <row r="242" spans="1:7">
      <c r="A242" s="19" t="s">
        <v>208</v>
      </c>
    </row>
    <row r="243" spans="1:7">
      <c r="A243" s="19" t="s">
        <v>209</v>
      </c>
    </row>
    <row r="244" spans="1:7">
      <c r="A244" s="69">
        <v>16</v>
      </c>
      <c r="B244" s="19" t="s">
        <v>57</v>
      </c>
      <c r="C244" s="69">
        <v>13</v>
      </c>
      <c r="D244" t="s">
        <v>1</v>
      </c>
      <c r="E244" s="52">
        <f>A244/C244</f>
        <v>1.2307692307692308</v>
      </c>
      <c r="F244" s="19" t="s">
        <v>152</v>
      </c>
    </row>
    <row r="246" spans="1:7">
      <c r="A246" s="19" t="s">
        <v>122</v>
      </c>
    </row>
    <row r="247" spans="1:7">
      <c r="A247" s="69">
        <v>3.1</v>
      </c>
      <c r="B247" s="19" t="s">
        <v>120</v>
      </c>
      <c r="C247" t="s">
        <v>1</v>
      </c>
      <c r="D247" s="69">
        <v>200</v>
      </c>
      <c r="E247" s="19" t="s">
        <v>5</v>
      </c>
      <c r="F247" s="19" t="s">
        <v>121</v>
      </c>
    </row>
    <row r="248" spans="1:7">
      <c r="A248" s="69">
        <v>4</v>
      </c>
      <c r="B248" s="19" t="s">
        <v>120</v>
      </c>
      <c r="C248" t="s">
        <v>1</v>
      </c>
      <c r="D248" s="69">
        <v>370</v>
      </c>
      <c r="E248" s="19" t="s">
        <v>5</v>
      </c>
      <c r="F248" s="19" t="s">
        <v>123</v>
      </c>
    </row>
    <row r="249" spans="1:7" s="8" customFormat="1">
      <c r="B249" s="22"/>
      <c r="E249" s="22"/>
      <c r="F249" s="77" t="s">
        <v>206</v>
      </c>
    </row>
    <row r="250" spans="1:7" s="8" customFormat="1">
      <c r="B250" s="22"/>
      <c r="E250" s="22"/>
      <c r="F250" s="22"/>
    </row>
    <row r="253" spans="1:7">
      <c r="A253" s="19" t="s">
        <v>124</v>
      </c>
    </row>
    <row r="254" spans="1:7">
      <c r="A254" s="52">
        <f>D247</f>
        <v>200</v>
      </c>
      <c r="B254" s="19" t="s">
        <v>60</v>
      </c>
      <c r="C254" s="52">
        <v>24</v>
      </c>
      <c r="D254" t="s">
        <v>1</v>
      </c>
      <c r="E254" s="52">
        <f>A254*C254</f>
        <v>4800</v>
      </c>
      <c r="F254" s="19" t="s">
        <v>125</v>
      </c>
      <c r="G254" s="19" t="s">
        <v>134</v>
      </c>
    </row>
    <row r="255" spans="1:7">
      <c r="A255" s="52">
        <f>D248</f>
        <v>370</v>
      </c>
      <c r="B255" s="19" t="s">
        <v>60</v>
      </c>
      <c r="C255" s="52">
        <v>24</v>
      </c>
      <c r="D255" t="s">
        <v>1</v>
      </c>
      <c r="E255" s="52">
        <f>A255*C255</f>
        <v>8880</v>
      </c>
      <c r="F255" t="s">
        <v>125</v>
      </c>
      <c r="G255" s="19" t="s">
        <v>131</v>
      </c>
    </row>
    <row r="256" spans="1:7">
      <c r="B256" s="19"/>
    </row>
    <row r="257" spans="1:8">
      <c r="A257" s="19" t="s">
        <v>126</v>
      </c>
      <c r="B257" s="19"/>
    </row>
    <row r="258" spans="1:8">
      <c r="A258" s="52">
        <f>D145*1000</f>
        <v>22166.571428571428</v>
      </c>
      <c r="B258" s="19" t="s">
        <v>127</v>
      </c>
    </row>
    <row r="259" spans="1:8">
      <c r="B259" s="19"/>
    </row>
    <row r="260" spans="1:8">
      <c r="A260" s="19" t="s">
        <v>132</v>
      </c>
      <c r="B260" s="19"/>
    </row>
    <row r="261" spans="1:8">
      <c r="A261" s="49">
        <f>ROUND(A258+4000,-3)</f>
        <v>26000</v>
      </c>
      <c r="B261" s="19" t="s">
        <v>127</v>
      </c>
    </row>
    <row r="262" spans="1:8" s="8" customFormat="1">
      <c r="A262" s="22"/>
      <c r="B262" s="22"/>
    </row>
    <row r="263" spans="1:8" s="8" customFormat="1">
      <c r="A263" s="22" t="s">
        <v>128</v>
      </c>
      <c r="B263" s="22"/>
    </row>
    <row r="264" spans="1:8">
      <c r="A264" s="26"/>
      <c r="B264" s="19"/>
    </row>
    <row r="265" spans="1:8">
      <c r="A265" s="52">
        <f>E201</f>
        <v>5400</v>
      </c>
      <c r="B265" s="19" t="s">
        <v>57</v>
      </c>
      <c r="C265" s="69">
        <v>10</v>
      </c>
      <c r="D265" t="s">
        <v>1</v>
      </c>
      <c r="E265" s="52">
        <f>A265/C265</f>
        <v>540</v>
      </c>
      <c r="F265" s="19" t="s">
        <v>133</v>
      </c>
    </row>
    <row r="266" spans="1:8" s="8" customFormat="1">
      <c r="B266" s="22"/>
      <c r="F266" s="22"/>
    </row>
    <row r="267" spans="1:8" s="8" customFormat="1">
      <c r="A267" s="22" t="s">
        <v>129</v>
      </c>
      <c r="B267" s="22"/>
      <c r="F267" s="22"/>
    </row>
    <row r="268" spans="1:8">
      <c r="A268" s="52">
        <f>E255</f>
        <v>8880</v>
      </c>
      <c r="B268" s="19" t="s">
        <v>135</v>
      </c>
      <c r="C268" s="52">
        <f>E265</f>
        <v>540</v>
      </c>
      <c r="D268" s="19" t="s">
        <v>130</v>
      </c>
      <c r="E268" s="52">
        <f>A261</f>
        <v>26000</v>
      </c>
      <c r="F268" t="s">
        <v>1</v>
      </c>
      <c r="G268" s="63">
        <f>A268+C268-E268</f>
        <v>-16580</v>
      </c>
      <c r="H268" s="19" t="s">
        <v>136</v>
      </c>
    </row>
    <row r="269" spans="1:8" s="8" customFormat="1">
      <c r="B269" s="22"/>
      <c r="D269" s="22"/>
      <c r="H269" s="22"/>
    </row>
    <row r="270" spans="1:8" s="8" customFormat="1">
      <c r="A270" s="22" t="s">
        <v>157</v>
      </c>
      <c r="B270" s="22"/>
      <c r="D270" s="22"/>
      <c r="H270" s="22"/>
    </row>
    <row r="271" spans="1:8" s="8" customFormat="1">
      <c r="A271" s="22" t="s">
        <v>158</v>
      </c>
      <c r="B271" s="22"/>
      <c r="D271" s="22"/>
      <c r="H271" s="22"/>
    </row>
    <row r="272" spans="1:8" s="8" customFormat="1">
      <c r="A272" s="52">
        <f>G119</f>
        <v>45360</v>
      </c>
      <c r="B272" s="19" t="s">
        <v>57</v>
      </c>
      <c r="C272" s="62">
        <f>ABS(G268)</f>
        <v>16580</v>
      </c>
      <c r="D272" t="s">
        <v>1</v>
      </c>
      <c r="E272" s="52">
        <f>A272/C272</f>
        <v>2.7358262967430638</v>
      </c>
      <c r="F272" s="22" t="s">
        <v>147</v>
      </c>
      <c r="H272" s="22"/>
    </row>
    <row r="273" spans="1:8" s="8" customFormat="1">
      <c r="B273" s="22"/>
      <c r="D273" s="22"/>
      <c r="H273" s="22"/>
    </row>
    <row r="274" spans="1:8" s="8" customFormat="1">
      <c r="A274" s="40" t="s">
        <v>149</v>
      </c>
      <c r="B274" s="22"/>
      <c r="D274" s="22"/>
      <c r="H274" s="22"/>
    </row>
    <row r="275" spans="1:8" s="8" customFormat="1">
      <c r="A275" s="22" t="s">
        <v>148</v>
      </c>
      <c r="B275" s="22"/>
      <c r="D275" s="22"/>
      <c r="H275" s="22"/>
    </row>
    <row r="276" spans="1:8" s="8" customFormat="1">
      <c r="A276" s="22" t="s">
        <v>159</v>
      </c>
      <c r="B276" s="22"/>
      <c r="D276" s="22"/>
      <c r="H276" s="22"/>
    </row>
    <row r="277" spans="1:8" s="8" customFormat="1">
      <c r="A277" s="22" t="s">
        <v>160</v>
      </c>
      <c r="B277" s="22"/>
      <c r="D277" s="22"/>
      <c r="H277" s="22"/>
    </row>
    <row r="278" spans="1:8" s="8" customFormat="1">
      <c r="A278" s="22" t="s">
        <v>211</v>
      </c>
      <c r="B278" s="22"/>
      <c r="D278" s="22"/>
      <c r="H278" s="22"/>
    </row>
    <row r="279" spans="1:8" s="8" customFormat="1">
      <c r="A279" s="22" t="s">
        <v>163</v>
      </c>
      <c r="B279" s="22"/>
      <c r="D279" s="22"/>
      <c r="H279" s="22"/>
    </row>
    <row r="280" spans="1:8" s="8" customFormat="1">
      <c r="A280" s="22"/>
      <c r="B280" s="22"/>
      <c r="D280" s="22"/>
      <c r="H280" s="22"/>
    </row>
    <row r="281" spans="1:8" s="8" customFormat="1">
      <c r="A281" s="22"/>
      <c r="B281" s="22"/>
      <c r="D281" s="22"/>
      <c r="H281" s="22"/>
    </row>
    <row r="283" spans="1:8" ht="23.25">
      <c r="A283" s="34"/>
    </row>
    <row r="284" spans="1:8" ht="15.75">
      <c r="A284" s="43" t="s">
        <v>182</v>
      </c>
    </row>
    <row r="285" spans="1:8" ht="15.75">
      <c r="A285" s="43"/>
    </row>
    <row r="286" spans="1:8">
      <c r="A286" s="19" t="s">
        <v>165</v>
      </c>
    </row>
    <row r="287" spans="1:8">
      <c r="A287" s="19" t="s">
        <v>183</v>
      </c>
    </row>
    <row r="288" spans="1:8">
      <c r="A288" s="19" t="s">
        <v>166</v>
      </c>
    </row>
    <row r="289" spans="1:1">
      <c r="A289" s="19" t="s">
        <v>190</v>
      </c>
    </row>
    <row r="290" spans="1:1">
      <c r="A290" s="19"/>
    </row>
    <row r="292" spans="1:1" ht="15">
      <c r="A292" s="42" t="s">
        <v>195</v>
      </c>
    </row>
    <row r="293" spans="1:1">
      <c r="A293" s="19"/>
    </row>
    <row r="294" spans="1:1">
      <c r="A294" s="19" t="s">
        <v>177</v>
      </c>
    </row>
    <row r="295" spans="1:1">
      <c r="A295" s="19" t="s">
        <v>180</v>
      </c>
    </row>
    <row r="296" spans="1:1">
      <c r="A296" s="19" t="s">
        <v>189</v>
      </c>
    </row>
    <row r="342" spans="1:19" s="8" customForma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84" spans="1:19" s="8" customForma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8" customForma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8" customForma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</sheetData>
  <sheetProtection password="EF4D" sheet="1" objects="1" scenarios="1"/>
  <mergeCells count="4">
    <mergeCell ref="A9:L9"/>
    <mergeCell ref="A14:K14"/>
    <mergeCell ref="A65:J65"/>
    <mergeCell ref="A16:E17"/>
  </mergeCells>
  <phoneticPr fontId="0" type="noConversion"/>
  <hyperlinks>
    <hyperlink ref="F249" r:id="rId1"/>
    <hyperlink ref="J142" r:id="rId2"/>
    <hyperlink ref="K235" r:id="rId3"/>
    <hyperlink ref="J153" r:id="rId4"/>
    <hyperlink ref="E62" r:id="rId5"/>
    <hyperlink ref="M93" r:id="rId6"/>
    <hyperlink ref="A4" r:id="rId7"/>
  </hyperlinks>
  <pageMargins left="0.75" right="0.75" top="1" bottom="1" header="0.5" footer="0.5"/>
  <pageSetup orientation="portrait" horizontalDpi="4294967293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www.invertor.ru</vt:lpstr>
    </vt:vector>
  </TitlesOfParts>
  <Company>Webconx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Spence</dc:creator>
  <cp:lastModifiedBy>Admin</cp:lastModifiedBy>
  <dcterms:created xsi:type="dcterms:W3CDTF">2003-03-29T12:32:43Z</dcterms:created>
  <dcterms:modified xsi:type="dcterms:W3CDTF">2016-02-17T11:30:16Z</dcterms:modified>
</cp:coreProperties>
</file>